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<sst xmlns="http://schemas.openxmlformats.org/spreadsheetml/2006/main" count="446" uniqueCount="71">
  <si>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</si>
  <si>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</si>
  <si>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</si>
  <si>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</si>
  <si>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</si>
  <si>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</si>
  <si>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</si>
  <si>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</si>
  <si>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</si>
  <si>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</si>
  <si>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</si>
  <si>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</si>
  <si>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</si>
  <si>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</si>
  <si>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</si>
  <si>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</si>
  <si>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</si>
  <si>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</si>
  <si>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</si>
  <si>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</si>
  <si>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</si>
  <si>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</si>
  <si>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</si>
  <si>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Евгений П. </t>
  </si>
  <si>
    <t>Италия</t>
  </si>
  <si>
    <t>Dresel</t>
  </si>
  <si>
    <t>Азамат Г.</t>
  </si>
  <si>
    <t>Германия</t>
  </si>
  <si>
    <t>azalazy</t>
  </si>
  <si>
    <t>Тимур А.</t>
  </si>
  <si>
    <t>Аргентина</t>
  </si>
  <si>
    <t>Arrow-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</si>
  <si>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</si>
  <si>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</si>
  <si>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</si>
  <si>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</si>
  <si>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</si>
  <si>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</si>
  <si>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</si>
  <si>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</si>
  <si>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</si>
  <si>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</si>
  <si>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</si>
  <si>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</si>
  <si>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</si>
  <si>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</si>
  <si>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</si>
  <si>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</si>
  <si>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</si>
  <si>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</si>
  <si>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</si>
  <si>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</si>
  <si>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Тимофей Б.</t>
  </si>
  <si>
    <t>debosch</t>
  </si>
  <si>
    <t>Илья Г.</t>
  </si>
  <si>
    <t>ovoshnoy</t>
  </si>
  <si>
    <t>ТУР4</t>
  </si>
  <si>
    <t>ТУР5</t>
  </si>
  <si>
    <t>ТУР6</t>
  </si>
  <si>
    <t>Герман Г.</t>
  </si>
  <si>
    <t>tamashii</t>
  </si>
  <si>
    <t xml:space="preserve">Артём И. </t>
  </si>
  <si>
    <t>bullet</t>
  </si>
  <si>
    <t>Миронов Артем</t>
  </si>
  <si>
    <t>⁠hrrorcane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</si>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</sst>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sz val="21.0"/>
      <color rgb="FF000000"/>
      <name val="Arial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vertical="center"/>
    </xf>
    <xf borderId="2" fillId="2" fontId="2" numFmtId="164" xfId="0" applyAlignment="1" applyBorder="1" applyFill="1" applyFont="1" applyNumberFormat="1">
      <alignment horizontal="center" shrinkToFit="0" vertical="center" wrapText="1"/>
    </xf>
    <xf borderId="3" fillId="0" fontId="3" numFmtId="0" xfId="0" applyBorder="1" applyFont="1"/>
    <xf borderId="2" fillId="0" fontId="4" numFmtId="164" xfId="0" applyAlignment="1" applyBorder="1" applyFont="1" applyNumberFormat="1">
      <alignment horizontal="center" vertical="center"/>
    </xf>
    <xf borderId="4" fillId="2" fontId="4" numFmtId="165" xfId="0" applyAlignment="1" applyBorder="1" applyFont="1" applyNumberFormat="1">
      <alignment horizontal="center" vertical="center"/>
    </xf>
    <xf borderId="0" fillId="0" fontId="5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6" numFmtId="164" xfId="0" applyAlignment="1" applyFont="1" applyNumberFormat="1">
      <alignment horizontal="left" vertical="center"/>
    </xf>
    <xf borderId="0" fillId="0" fontId="7" numFmtId="164" xfId="0" applyAlignment="1" applyFont="1" applyNumberFormat="1">
      <alignment horizontal="center" vertical="center"/>
    </xf>
    <xf borderId="0" fillId="0" fontId="5" numFmtId="164" xfId="0" applyAlignment="1" applyFont="1" applyNumberFormat="1">
      <alignment vertical="center"/>
    </xf>
    <xf borderId="0" fillId="0" fontId="8" numFmtId="165" xfId="0" applyAlignment="1" applyFont="1" applyNumberFormat="1">
      <alignment horizontal="right" vertical="center"/>
    </xf>
    <xf borderId="0" fillId="0" fontId="8" numFmtId="49" xfId="0" applyAlignment="1" applyFont="1" applyNumberFormat="1">
      <alignment vertical="center"/>
    </xf>
    <xf borderId="4" fillId="2" fontId="9" numFmtId="164" xfId="0" applyAlignment="1" applyBorder="1" applyFont="1" applyNumberFormat="1">
      <alignment horizontal="center" shrinkToFit="0" vertical="center" wrapText="1"/>
    </xf>
    <xf borderId="5" fillId="0" fontId="8" numFmtId="164" xfId="0" applyAlignment="1" applyBorder="1" applyFont="1" applyNumberFormat="1">
      <alignment horizontal="center" vertical="center"/>
    </xf>
    <xf borderId="5" fillId="0" fontId="3" numFmtId="0" xfId="0" applyBorder="1" applyFont="1"/>
    <xf borderId="2" fillId="2" fontId="8" numFmtId="165" xfId="0" applyAlignment="1" applyBorder="1" applyFont="1" applyNumberFormat="1">
      <alignment horizontal="center" vertical="center"/>
    </xf>
    <xf borderId="6" fillId="0" fontId="5" numFmtId="164" xfId="0" applyAlignment="1" applyBorder="1" applyFont="1" applyNumberFormat="1">
      <alignment horizontal="center" vertical="center"/>
    </xf>
    <xf borderId="7" fillId="0" fontId="5" numFmtId="164" xfId="0" applyAlignment="1" applyBorder="1" applyFont="1" applyNumberFormat="1">
      <alignment horizontal="center" vertical="center"/>
    </xf>
    <xf borderId="8" fillId="0" fontId="5" numFmtId="164" xfId="0" applyAlignment="1" applyBorder="1" applyFont="1" applyNumberFormat="1">
      <alignment horizontal="center" vertical="center"/>
    </xf>
    <xf borderId="9" fillId="0" fontId="5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4" fillId="0" fontId="10" numFmtId="164" xfId="0" applyAlignment="1" applyBorder="1" applyFont="1" applyNumberFormat="1">
      <alignment horizontal="center"/>
    </xf>
    <xf borderId="4" fillId="0" fontId="8" numFmtId="164" xfId="0" applyAlignment="1" applyBorder="1" applyFont="1" applyNumberFormat="1">
      <alignment horizontal="center" vertical="center"/>
    </xf>
    <xf borderId="3" fillId="0" fontId="5" numFmtId="164" xfId="0" applyAlignment="1" applyBorder="1" applyFont="1" applyNumberFormat="1">
      <alignment horizontal="center" vertical="center"/>
    </xf>
    <xf borderId="4" fillId="0" fontId="5" numFmtId="164" xfId="0" applyAlignment="1" applyBorder="1" applyFont="1" applyNumberFormat="1">
      <alignment horizontal="center" vertical="center"/>
    </xf>
    <xf borderId="4" fillId="0" fontId="11" numFmtId="164" xfId="0" applyAlignment="1" applyBorder="1" applyFont="1" applyNumberFormat="1">
      <alignment horizontal="center" vertical="center"/>
    </xf>
    <xf borderId="3" fillId="0" fontId="11" numFmtId="164" xfId="0" applyAlignment="1" applyBorder="1" applyFont="1" applyNumberFormat="1">
      <alignment horizontal="center" vertical="center"/>
    </xf>
    <xf borderId="10" fillId="0" fontId="12" numFmtId="164" xfId="0" applyAlignment="1" applyBorder="1" applyFont="1" applyNumberFormat="1">
      <alignment vertical="center"/>
    </xf>
    <xf borderId="11" fillId="0" fontId="5" numFmtId="164" xfId="0" applyAlignment="1" applyBorder="1" applyFont="1" applyNumberFormat="1">
      <alignment horizontal="center" vertical="center"/>
    </xf>
    <xf borderId="12" fillId="0" fontId="5" numFmtId="164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4" fillId="3" fontId="13" numFmtId="0" xfId="0" applyAlignment="1" applyBorder="1" applyFill="1" applyFont="1">
      <alignment horizontal="center" readingOrder="0" vertical="bottom"/>
    </xf>
    <xf borderId="4" fillId="0" fontId="14" numFmtId="164" xfId="0" applyAlignment="1" applyBorder="1" applyFont="1" applyNumberFormat="1">
      <alignment horizontal="center" vertical="bottom"/>
    </xf>
    <xf borderId="4" fillId="0" fontId="13" numFmtId="0" xfId="0" applyAlignment="1" applyBorder="1" applyFont="1">
      <alignment horizontal="center" vertical="bottom"/>
    </xf>
    <xf borderId="0" fillId="0" fontId="15" numFmtId="164" xfId="0" applyAlignment="1" applyFont="1" applyNumberFormat="1">
      <alignment vertical="bottom"/>
    </xf>
    <xf borderId="4" fillId="0" fontId="12" numFmtId="164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right"/>
    </xf>
    <xf borderId="0" fillId="0" fontId="12" numFmtId="164" xfId="0" applyAlignment="1" applyFont="1" applyNumberFormat="1">
      <alignment vertical="center"/>
    </xf>
    <xf borderId="4" fillId="3" fontId="13" numFmtId="164" xfId="0" applyAlignment="1" applyBorder="1" applyFont="1" applyNumberFormat="1">
      <alignment horizontal="center" readingOrder="0" vertical="bottom"/>
    </xf>
    <xf borderId="0" fillId="3" fontId="5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4" fillId="0" fontId="13" numFmtId="0" xfId="0" applyAlignment="1" applyBorder="1" applyFont="1">
      <alignment horizontal="center" readingOrder="0" vertical="bottom"/>
    </xf>
    <xf borderId="4" fillId="3" fontId="14" numFmtId="164" xfId="0" applyAlignment="1" applyBorder="1" applyFont="1" applyNumberFormat="1">
      <alignment horizontal="center" vertical="bottom"/>
    </xf>
    <xf borderId="0" fillId="3" fontId="5" numFmtId="164" xfId="0" applyAlignment="1" applyFont="1" applyNumberFormat="1">
      <alignment horizontal="center" vertical="center"/>
    </xf>
    <xf borderId="0" fillId="3" fontId="6" numFmtId="164" xfId="0" applyAlignment="1" applyFont="1" applyNumberFormat="1">
      <alignment horizontal="left" vertical="center"/>
    </xf>
    <xf borderId="4" fillId="3" fontId="12" numFmtId="164" xfId="0" applyAlignment="1" applyBorder="1" applyFont="1" applyNumberFormat="1">
      <alignment horizontal="center" vertical="center"/>
    </xf>
    <xf borderId="3" fillId="3" fontId="5" numFmtId="164" xfId="0" applyAlignment="1" applyBorder="1" applyFont="1" applyNumberFormat="1">
      <alignment horizontal="center" vertical="center"/>
    </xf>
    <xf borderId="4" fillId="3" fontId="5" numFmtId="164" xfId="0" applyAlignment="1" applyBorder="1" applyFont="1" applyNumberFormat="1">
      <alignment horizontal="center" vertical="center"/>
    </xf>
    <xf borderId="0" fillId="3" fontId="6" numFmtId="164" xfId="0" applyAlignment="1" applyFont="1" applyNumberFormat="1">
      <alignment horizontal="right"/>
    </xf>
    <xf borderId="0" fillId="3" fontId="14" numFmtId="164" xfId="0" applyAlignment="1" applyFont="1" applyNumberFormat="1">
      <alignment horizontal="left" vertical="bottom"/>
    </xf>
    <xf borderId="0" fillId="3" fontId="15" numFmtId="164" xfId="0" applyAlignment="1" applyFont="1" applyNumberFormat="1">
      <alignment vertical="bottom"/>
    </xf>
    <xf borderId="0" fillId="3" fontId="12" numFmtId="164" xfId="0" applyAlignment="1" applyFont="1" applyNumberFormat="1">
      <alignment horizontal="center" vertical="center"/>
    </xf>
    <xf borderId="4" fillId="3" fontId="16" numFmtId="0" xfId="0" applyAlignment="1" applyBorder="1" applyFont="1">
      <alignment horizontal="center" vertical="center"/>
    </xf>
    <xf borderId="4" fillId="3" fontId="16" numFmtId="164" xfId="0" applyAlignment="1" applyBorder="1" applyFont="1" applyNumberFormat="1">
      <alignment horizontal="center" vertical="center"/>
    </xf>
    <xf borderId="2" fillId="3" fontId="17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vertical="center"/>
    </xf>
    <xf borderId="2" fillId="3" fontId="16" numFmtId="164" xfId="0" applyAlignment="1" applyBorder="1" applyFont="1" applyNumberFormat="1">
      <alignment horizontal="center" vertical="bottom"/>
    </xf>
    <xf borderId="0" fillId="3" fontId="11" numFmtId="164" xfId="0" applyAlignment="1" applyFont="1" applyNumberFormat="1">
      <alignment vertical="bottom"/>
    </xf>
    <xf borderId="0" fillId="3" fontId="16" numFmtId="164" xfId="0" applyAlignment="1" applyFont="1" applyNumberFormat="1">
      <alignment vertical="bottom"/>
    </xf>
    <xf borderId="0" fillId="3" fontId="16" numFmtId="164" xfId="0" applyAlignment="1" applyFont="1" applyNumberFormat="1">
      <alignment horizontal="center" vertical="bottom"/>
    </xf>
    <xf borderId="0" fillId="3" fontId="5" numFmtId="0" xfId="0" applyAlignment="1" applyFont="1">
      <alignment horizontal="center" vertical="center"/>
    </xf>
    <xf borderId="0" fillId="3" fontId="5" numFmtId="0" xfId="0" applyAlignment="1" applyFont="1">
      <alignment horizontal="left" vertical="center"/>
    </xf>
    <xf borderId="7" fillId="3" fontId="6" numFmtId="164" xfId="0" applyAlignment="1" applyBorder="1" applyFont="1" applyNumberFormat="1">
      <alignment vertical="center"/>
    </xf>
    <xf borderId="0" fillId="3" fontId="5" numFmtId="0" xfId="0" applyAlignment="1" applyFont="1">
      <alignment horizontal="right" vertical="center"/>
    </xf>
    <xf borderId="4" fillId="3" fontId="6" numFmtId="166" xfId="0" applyAlignment="1" applyBorder="1" applyFont="1" applyNumberFormat="1">
      <alignment horizontal="right" vertical="center"/>
    </xf>
    <xf borderId="4" fillId="3" fontId="6" numFmtId="164" xfId="0" applyAlignment="1" applyBorder="1" applyFont="1" applyNumberFormat="1">
      <alignment horizontal="center" vertical="center"/>
    </xf>
    <xf borderId="0" fillId="3" fontId="6" numFmtId="164" xfId="0" applyAlignment="1" applyFont="1" applyNumberFormat="1">
      <alignment horizontal="center"/>
    </xf>
    <xf borderId="0" fillId="3" fontId="5" numFmtId="164" xfId="0" applyAlignment="1" applyFont="1" applyNumberFormat="1">
      <alignment horizontal="left" vertical="center"/>
    </xf>
    <xf borderId="0" fillId="4" fontId="5" numFmtId="164" xfId="0" applyAlignment="1" applyFill="1" applyFont="1" applyNumberFormat="1">
      <alignment vertical="center"/>
    </xf>
    <xf borderId="0" fillId="3" fontId="5" numFmtId="167" xfId="0" applyAlignment="1" applyFont="1" applyNumberFormat="1">
      <alignment vertical="center"/>
    </xf>
    <xf borderId="0" fillId="3" fontId="8" numFmtId="164" xfId="0" applyAlignment="1" applyFont="1" applyNumberFormat="1">
      <alignment vertical="center"/>
    </xf>
    <xf borderId="0" fillId="3" fontId="6" numFmtId="164" xfId="0" applyAlignment="1" applyFont="1" applyNumberFormat="1">
      <alignment horizontal="center" vertical="center"/>
    </xf>
    <xf borderId="0" fillId="0" fontId="13" numFmtId="0" xfId="0" applyAlignment="1" applyFont="1">
      <alignment horizontal="center"/>
    </xf>
    <xf borderId="0" fillId="3" fontId="18" numFmtId="0" xfId="0" applyFont="1"/>
    <xf borderId="4" fillId="3" fontId="6" numFmtId="164" xfId="0" applyAlignment="1" applyBorder="1" applyFont="1" applyNumberFormat="1">
      <alignment horizontal="center"/>
    </xf>
    <xf borderId="4" fillId="3" fontId="6" numFmtId="0" xfId="0" applyAlignment="1" applyBorder="1" applyFont="1">
      <alignment horizontal="center" vertical="center"/>
    </xf>
    <xf borderId="0" fillId="3" fontId="13" numFmtId="0" xfId="0" applyAlignment="1" applyFont="1">
      <alignment vertical="center"/>
    </xf>
    <xf borderId="0" fillId="0" fontId="11" numFmtId="164" xfId="0" applyAlignment="1" applyFont="1" applyNumberFormat="1">
      <alignment vertical="bottom"/>
    </xf>
    <xf borderId="0" fillId="0" fontId="13" numFmtId="0" xfId="0" applyAlignment="1" applyFont="1">
      <alignment vertical="center"/>
    </xf>
    <xf borderId="0" fillId="0" fontId="6" numFmtId="0" xfId="0" applyFont="1"/>
    <xf borderId="0" fillId="0" fontId="6" numFmtId="0" xfId="0" applyAlignment="1" applyFont="1">
      <alignment vertical="center"/>
    </xf>
    <xf borderId="0" fillId="0" fontId="13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0" fillId="0" fontId="19" numFmtId="164" xfId="0" applyAlignment="1" applyFont="1" applyNumberFormat="1">
      <alignment vertical="center"/>
    </xf>
    <xf borderId="4" fillId="3" fontId="13" numFmtId="0" xfId="0" applyAlignment="1" applyBorder="1" applyFont="1">
      <alignment horizontal="center" vertical="bottom"/>
    </xf>
    <xf borderId="4" fillId="3" fontId="13" numFmtId="164" xfId="0" applyAlignment="1" applyBorder="1" applyFont="1" applyNumberFormat="1">
      <alignment horizontal="center" vertical="bottom"/>
    </xf>
    <xf borderId="2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5" fontId="5" numFmtId="164" xfId="0" applyAlignment="1" applyFill="1" applyFont="1" applyNumberFormat="1">
      <alignment vertical="center"/>
    </xf>
    <xf borderId="4" fillId="0" fontId="13" numFmtId="164" xfId="0" applyAlignment="1" applyBorder="1" applyFont="1" applyNumberFormat="1">
      <alignment horizontal="center" vertical="bottom"/>
    </xf>
    <xf borderId="0" fillId="0" fontId="14" numFmtId="164" xfId="0" applyAlignment="1" applyFont="1" applyNumberFormat="1">
      <alignment horizontal="left" vertical="bottom"/>
    </xf>
    <xf borderId="0" fillId="0" fontId="12" numFmtId="164" xfId="0" applyAlignment="1" applyFont="1" applyNumberFormat="1">
      <alignment horizontal="center" vertical="center"/>
    </xf>
    <xf borderId="4" fillId="0" fontId="16" numFmtId="0" xfId="0" applyAlignment="1" applyBorder="1" applyFont="1">
      <alignment horizontal="center" vertical="center"/>
    </xf>
    <xf borderId="4" fillId="0" fontId="16" numFmtId="164" xfId="0" applyAlignment="1" applyBorder="1" applyFont="1" applyNumberFormat="1">
      <alignment horizontal="center" vertical="center"/>
    </xf>
    <xf borderId="2" fillId="0" fontId="17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vertical="center"/>
    </xf>
    <xf borderId="7" fillId="0" fontId="6" numFmtId="164" xfId="0" applyAlignment="1" applyBorder="1" applyFont="1" applyNumberFormat="1">
      <alignment vertical="center"/>
    </xf>
    <xf borderId="0" fillId="0" fontId="5" numFmtId="0" xfId="0" applyAlignment="1" applyFont="1">
      <alignment horizontal="right" vertical="center"/>
    </xf>
    <xf borderId="4" fillId="0" fontId="6" numFmtId="166" xfId="0" applyAlignment="1" applyBorder="1" applyFont="1" applyNumberFormat="1">
      <alignment horizontal="right" vertical="center"/>
    </xf>
    <xf borderId="4" fillId="0" fontId="6" numFmtId="164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/>
    </xf>
    <xf borderId="0" fillId="0" fontId="5" numFmtId="164" xfId="0" applyAlignment="1" applyFont="1" applyNumberFormat="1">
      <alignment horizontal="left" vertical="center"/>
    </xf>
    <xf borderId="0" fillId="0" fontId="5" numFmtId="167" xfId="0" applyAlignment="1" applyFont="1" applyNumberFormat="1">
      <alignment vertical="center"/>
    </xf>
    <xf borderId="0" fillId="0" fontId="8" numFmtId="164" xfId="0" applyAlignment="1" applyFont="1" applyNumberFormat="1">
      <alignment vertical="center"/>
    </xf>
    <xf borderId="0" fillId="0" fontId="6" numFmtId="164" xfId="0" applyAlignment="1" applyFont="1" applyNumberFormat="1">
      <alignment horizontal="center" vertical="center"/>
    </xf>
    <xf borderId="0" fillId="0" fontId="18" numFmtId="0" xfId="0" applyFont="1"/>
    <xf borderId="4" fillId="0" fontId="6" numFmtId="164" xfId="0" applyAlignment="1" applyBorder="1" applyFont="1" applyNumberFormat="1">
      <alignment horizontal="center"/>
    </xf>
    <xf borderId="4" fillId="0" fontId="6" numFmtId="0" xfId="0" applyAlignment="1" applyBorder="1" applyFont="1">
      <alignment horizontal="center" vertical="center"/>
    </xf>
    <xf borderId="4" fillId="0" fontId="18" numFmtId="0" xfId="0" applyBorder="1" applyFont="1"/>
    <xf borderId="0" fillId="0" fontId="19" numFmtId="164" xfId="0" applyAlignment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bottom"/>
    </xf>
    <xf borderId="4" fillId="3" fontId="13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3" numFmtId="0" xfId="0" applyAlignment="1" applyBorder="1" applyFont="1">
      <alignment vertical="bottom"/>
    </xf>
    <xf borderId="4" fillId="3" fontId="13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B1" s="1" t="s">
        <v>0</v>
      </c>
      <c r="C1" s="2" t="s">
        <v>1</v>
      </c>
      <c r="D1" s="3"/>
      <c r="E1" s="4" t="s">
        <v>2</v>
      </c>
      <c r="F1" s="5">
        <v>45718.0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ТУР1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Dresel</v>
      </c>
      <c r="AG3" s="29">
        <f t="array" ref="AG3">SUM(($E$11:$E$46=AF3)*(ISNUMBER($G$11:$G$46)),($F$11:$F$46=AF3)*(ISNUMBER($I$11:$I$46)))</f>
        <v>24</v>
      </c>
      <c r="AH3" s="6">
        <f t="array" ref="AH3">SUM((home=AF3)*(homescore&gt;visitorscore),(visitor=AF3)*(visitorscore&gt;homescore))</f>
        <v>4</v>
      </c>
      <c r="AI3" s="6">
        <f t="array" ref="AI3">SUM((home=AF3)*(homescore=visitorscore)*ISNUMBER(visitorscore),(visitor=AF3)*(visitorscore=homescore)*ISNUMBER(homescore))</f>
        <v>13</v>
      </c>
      <c r="AJ3" s="6">
        <f t="array" ref="AJ3">SUM((home=AF3)*(homescore&lt;visitorscore),(visitor=AF3)*(visitorscore&lt;homescore))</f>
        <v>7</v>
      </c>
      <c r="AK3" s="30">
        <f t="array" ref="AK3">SUMIF(home,AF3,homescore)+SUMIF(visitor,AF3,visitorscore)</f>
        <v>79</v>
      </c>
      <c r="AL3" s="31">
        <f t="array" ref="AL3">SUMIF(home,AF3,visitorscore)+SUMIF(visitor,AF3,homescore)</f>
        <v>81</v>
      </c>
      <c r="AM3" s="6">
        <f t="shared" ref="AM3:AM5" si="2">AK3-AL3</f>
        <v>-2</v>
      </c>
      <c r="AN3" s="30">
        <f t="array" ref="AN3">AH3*Options!$B$2+AI3*Options!$B$3+AJ3*Options!$B$4+VLOOKUP(AF3,$E$4:$F$9,2,0)</f>
        <v>25</v>
      </c>
      <c r="AO3" s="10">
        <f t="shared" ref="AO3:AO5" si="3">AK3+AM3*10000+AN3*100000000</f>
        <v>2499980079</v>
      </c>
    </row>
    <row r="4">
      <c r="A4" s="10"/>
      <c r="B4" s="7"/>
      <c r="C4" s="32" t="s">
        <v>23</v>
      </c>
      <c r="D4" s="33" t="s">
        <v>24</v>
      </c>
      <c r="E4" s="34" t="s">
        <v>25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Arrow-</v>
      </c>
      <c r="V4" s="24">
        <f t="array" ref="V4">VLOOKUP($U4,$AF$3:$AN$5,2,0)</f>
        <v>24</v>
      </c>
      <c r="W4" s="25">
        <f t="array" ref="W4">VLOOKUP($U4,$AF$3:$AN$5,3,0)</f>
        <v>8</v>
      </c>
      <c r="X4" s="25">
        <f t="array" ref="X4">VLOOKUP($U4,$AF$3:$AN$5,4,0)</f>
        <v>10</v>
      </c>
      <c r="Y4" s="25">
        <f t="array" ref="Y4">VLOOKUP($U4,$AF$3:$AN$5,5,0)</f>
        <v>6</v>
      </c>
      <c r="Z4" s="25">
        <f t="array" ref="Z4">VLOOKUP($U4,$AF$3:$AN$5,6,0)</f>
        <v>78</v>
      </c>
      <c r="AA4" s="25">
        <f t="array" ref="AA4">VLOOKUP($U4,$AF$3:$AN$5,7,0)</f>
        <v>75</v>
      </c>
      <c r="AB4" s="25">
        <f t="array" ref="AB4">VLOOKUP($U4,$AF$3:$AN$5,8,0)</f>
        <v>3</v>
      </c>
      <c r="AC4" s="25">
        <f t="array" ref="AC4">VLOOKUP($U4,$AF$3:$AN$5,9,0)</f>
        <v>34</v>
      </c>
      <c r="AD4" s="37"/>
      <c r="AE4" s="10"/>
      <c r="AF4" s="38" t="str">
        <f t="shared" si="1"/>
        <v>azalazy</v>
      </c>
      <c r="AG4" s="29">
        <f t="array" ref="AG4">SUM(($E$11:$E$46=AF4)*(ISNUMBER($G$11:$G$46)),($F$11:$F$46=AF4)*(ISNUMBER($I$11:$I$46)))</f>
        <v>24</v>
      </c>
      <c r="AH4" s="6">
        <f t="array" ref="AH4">SUM((home=AF4)*(homescore&gt;visitorscore),(visitor=AF4)*(visitorscore&gt;homescore))</f>
        <v>7</v>
      </c>
      <c r="AI4" s="6">
        <f t="array" ref="AI4">SUM((home=AF4)*(homescore=visitorscore)*ISNUMBER(visitorscore),(visitor=AF4)*(visitorscore=homescore)*ISNUMBER(homescore))</f>
        <v>11</v>
      </c>
      <c r="AJ4" s="6">
        <f t="array" ref="AJ4">SUM((home=AF4)*(homescore&lt;visitorscore),(visitor=AF4)*(visitorscore&lt;homescore))</f>
        <v>6</v>
      </c>
      <c r="AK4" s="30">
        <f t="array" ref="AK4">SUMIF(home,AF4,homescore)+SUMIF(visitor,AF4,visitorscore)</f>
        <v>80</v>
      </c>
      <c r="AL4" s="31">
        <f t="array" ref="AL4">SUMIF(home,AF4,visitorscore)+SUMIF(visitor,AF4,homescore)</f>
        <v>81</v>
      </c>
      <c r="AM4" s="6">
        <f t="shared" si="2"/>
        <v>-1</v>
      </c>
      <c r="AN4" s="30">
        <f t="array" ref="AN4">AH4*Options!$B$2+AI4*Options!$B$3+AJ4*Options!$B$4+VLOOKUP(AF4,$E$4:$F$9,2,0)</f>
        <v>32</v>
      </c>
      <c r="AO4" s="10">
        <f t="shared" si="3"/>
        <v>3199990080</v>
      </c>
    </row>
    <row r="5">
      <c r="A5" s="10"/>
      <c r="B5" s="7"/>
      <c r="C5" s="39" t="s">
        <v>26</v>
      </c>
      <c r="D5" s="33" t="s">
        <v>27</v>
      </c>
      <c r="E5" s="34" t="s">
        <v>28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azalazy</v>
      </c>
      <c r="V5" s="24">
        <f t="array" ref="V5">VLOOKUP($U5,$AF$3:$AN$5,2,0)</f>
        <v>24</v>
      </c>
      <c r="W5" s="25">
        <f t="array" ref="W5">VLOOKUP($U5,$AF$3:$AN$5,3,0)</f>
        <v>7</v>
      </c>
      <c r="X5" s="25">
        <f t="array" ref="X5">VLOOKUP($U5,$AF$3:$AN$5,4,0)</f>
        <v>11</v>
      </c>
      <c r="Y5" s="25">
        <f t="array" ref="Y5">VLOOKUP($U5,$AF$3:$AN$5,5,0)</f>
        <v>6</v>
      </c>
      <c r="Z5" s="25">
        <f t="array" ref="Z5">VLOOKUP($U5,$AF$3:$AN$5,6,0)</f>
        <v>80</v>
      </c>
      <c r="AA5" s="25">
        <f t="array" ref="AA5">VLOOKUP($U5,$AF$3:$AN$5,7,0)</f>
        <v>81</v>
      </c>
      <c r="AB5" s="25">
        <f t="array" ref="AB5">VLOOKUP($U5,$AF$3:$AN$5,8,0)</f>
        <v>-1</v>
      </c>
      <c r="AC5" s="25">
        <f t="array" ref="AC5">VLOOKUP($U5,$AF$3:$AN$5,9,0)</f>
        <v>32</v>
      </c>
      <c r="AD5" s="37"/>
      <c r="AE5" s="10"/>
      <c r="AF5" s="38" t="str">
        <f t="shared" si="1"/>
        <v>Arrow-</v>
      </c>
      <c r="AG5" s="29">
        <f t="array" ref="AG5">SUM(($E$11:$E$46=AF5)*(ISNUMBER($G$11:$G$46)),($F$11:$F$46=AF5)*(ISNUMBER($I$11:$I$46)))</f>
        <v>24</v>
      </c>
      <c r="AH5" s="6">
        <f t="array" ref="AH5">SUM((home=AF5)*(homescore&gt;visitorscore),(visitor=AF5)*(visitorscore&gt;homescore))</f>
        <v>8</v>
      </c>
      <c r="AI5" s="6">
        <f t="array" ref="AI5">SUM((home=AF5)*(homescore=visitorscore)*ISNUMBER(visitorscore),(visitor=AF5)*(visitorscore=homescore)*ISNUMBER(homescore))</f>
        <v>10</v>
      </c>
      <c r="AJ5" s="6">
        <f t="array" ref="AJ5">SUM((home=AF5)*(homescore&lt;visitorscore),(visitor=AF5)*(visitorscore&lt;homescore))</f>
        <v>6</v>
      </c>
      <c r="AK5" s="30">
        <f t="array" ref="AK5">SUMIF(home,AF5,homescore)+SUMIF(visitor,AF5,visitorscore)</f>
        <v>78</v>
      </c>
      <c r="AL5" s="31">
        <f t="array" ref="AL5">SUMIF(home,AF5,visitorscore)+SUMIF(visitor,AF5,homescore)</f>
        <v>75</v>
      </c>
      <c r="AM5" s="6">
        <f t="shared" si="2"/>
        <v>3</v>
      </c>
      <c r="AN5" s="30">
        <f t="array" ref="AN5">AH5*Options!$B$2+AI5*Options!$B$3+AJ5*Options!$B$4+VLOOKUP(AF5,$E$4:$F$9,2,0)</f>
        <v>34</v>
      </c>
      <c r="AO5" s="10">
        <f t="shared" si="3"/>
        <v>3400030078</v>
      </c>
    </row>
    <row r="6">
      <c r="A6" s="40"/>
      <c r="B6" s="41"/>
      <c r="C6" s="42" t="s">
        <v>29</v>
      </c>
      <c r="D6" s="43" t="s">
        <v>30</v>
      </c>
      <c r="E6" s="34" t="s">
        <v>31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Dresel</v>
      </c>
      <c r="V6" s="47">
        <f t="array" ref="V6">VLOOKUP($U6,$AF$3:$AN$5,2,0)</f>
        <v>24</v>
      </c>
      <c r="W6" s="48">
        <f t="array" ref="W6">VLOOKUP($U6,$AF$3:$AN$5,3,0)</f>
        <v>4</v>
      </c>
      <c r="X6" s="48">
        <f t="array" ref="X6">VLOOKUP($U6,$AF$3:$AN$5,4,0)</f>
        <v>13</v>
      </c>
      <c r="Y6" s="48">
        <f t="array" ref="Y6">VLOOKUP($U6,$AF$3:$AN$5,5,0)</f>
        <v>7</v>
      </c>
      <c r="Z6" s="48">
        <f t="array" ref="Z6">VLOOKUP($U6,$AF$3:$AN$5,6,0)</f>
        <v>79</v>
      </c>
      <c r="AA6" s="48">
        <f t="array" ref="AA6">VLOOKUP($U6,$AF$3:$AN$5,7,0)</f>
        <v>81</v>
      </c>
      <c r="AB6" s="48">
        <f t="array" ref="AB6">VLOOKUP($U6,$AF$3:$AN$5,8,0)</f>
        <v>-2</v>
      </c>
      <c r="AC6" s="48">
        <f t="array" ref="AC6">VLOOKUP($U6,$AF$3:$AN$5,9,0)</f>
        <v>25</v>
      </c>
      <c r="AD6" s="49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40"/>
      <c r="B8" s="53" t="s">
        <v>32</v>
      </c>
      <c r="C8" s="54" t="s">
        <v>13</v>
      </c>
      <c r="D8" s="54" t="s">
        <v>13</v>
      </c>
      <c r="E8" s="54" t="s">
        <v>33</v>
      </c>
      <c r="F8" s="54" t="s">
        <v>34</v>
      </c>
      <c r="G8" s="55" t="s">
        <v>35</v>
      </c>
      <c r="H8" s="15"/>
      <c r="I8" s="3"/>
      <c r="J8" s="56"/>
      <c r="K8" s="57" t="s">
        <v>36</v>
      </c>
      <c r="L8" s="3"/>
      <c r="M8" s="58"/>
      <c r="N8" s="59" t="s">
        <v>37</v>
      </c>
      <c r="O8" s="58"/>
      <c r="P8" s="58"/>
      <c r="Q8" s="58"/>
      <c r="R8" s="58"/>
      <c r="S8" s="60" t="s">
        <v>37</v>
      </c>
      <c r="T8" s="60" t="s">
        <v>38</v>
      </c>
      <c r="U8" s="60" t="s">
        <v>39</v>
      </c>
      <c r="V8" s="59" t="s">
        <v>40</v>
      </c>
      <c r="W8" s="40"/>
      <c r="X8" s="40"/>
      <c r="Y8" s="40"/>
      <c r="Z8" s="40"/>
      <c r="AA8" s="40"/>
      <c r="AB8" s="40"/>
      <c r="AC8" s="40"/>
      <c r="AD8" s="4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Dresel</v>
      </c>
      <c r="F11" s="66" t="str">
        <f t="shared" ref="F11:F16" si="7">$E$5</f>
        <v>azalazy</v>
      </c>
      <c r="G11" s="54">
        <f t="shared" ref="G11:G46" si="8">SUM(K11)</f>
        <v>4</v>
      </c>
      <c r="H11" s="56"/>
      <c r="I11" s="54">
        <f t="shared" ref="I11:I17" si="9">SUM(L11)</f>
        <v>1</v>
      </c>
      <c r="J11" s="56"/>
      <c r="K11" s="66">
        <v>4.0</v>
      </c>
      <c r="L11" s="66">
        <v>1.0</v>
      </c>
      <c r="M11" s="61">
        <v>1.0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Dresel  - (Германия) azalazy</v>
      </c>
      <c r="V11" s="40" t="str">
        <f t="shared" ref="V11:V46" si="11">TEXT(G11,"0")&amp;":"&amp;TEXT(I11,"0")</f>
        <v>4:1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Dresel</v>
      </c>
      <c r="F12" s="66" t="str">
        <f t="shared" si="7"/>
        <v>azalazy</v>
      </c>
      <c r="G12" s="54">
        <f t="shared" si="8"/>
        <v>4</v>
      </c>
      <c r="H12" s="56"/>
      <c r="I12" s="54">
        <f t="shared" si="9"/>
        <v>1</v>
      </c>
      <c r="J12" s="56"/>
      <c r="K12" s="66">
        <v>4.0</v>
      </c>
      <c r="L12" s="66">
        <v>1.0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Dresel  - (Германия) azalazy</v>
      </c>
      <c r="V12" s="40" t="str">
        <f t="shared" si="11"/>
        <v>4:1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Dresel</v>
      </c>
      <c r="F13" s="66" t="str">
        <f t="shared" si="7"/>
        <v>azalazy</v>
      </c>
      <c r="G13" s="54">
        <f t="shared" si="8"/>
        <v>2</v>
      </c>
      <c r="H13" s="56"/>
      <c r="I13" s="54">
        <f t="shared" si="9"/>
        <v>4</v>
      </c>
      <c r="J13" s="56"/>
      <c r="K13" s="66">
        <v>2.0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Dresel  - (Германия) azalazy</v>
      </c>
      <c r="V13" s="40" t="str">
        <f t="shared" si="11"/>
        <v>2:4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Arrow-</v>
      </c>
      <c r="F14" s="66" t="str">
        <f t="shared" si="7"/>
        <v>azalazy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Arrow-  - (Германия) azalazy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Arrow-</v>
      </c>
      <c r="F15" s="66" t="str">
        <f t="shared" si="7"/>
        <v>azalazy</v>
      </c>
      <c r="G15" s="54">
        <f t="shared" si="8"/>
        <v>3</v>
      </c>
      <c r="H15" s="56"/>
      <c r="I15" s="54">
        <f t="shared" si="9"/>
        <v>3</v>
      </c>
      <c r="J15" s="56"/>
      <c r="K15" s="66">
        <v>3.0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Arrow-  - (Германия) azalazy</v>
      </c>
      <c r="V15" s="40" t="str">
        <f t="shared" si="11"/>
        <v>3:3</v>
      </c>
      <c r="W15" s="40"/>
      <c r="X15" s="40"/>
      <c r="Y15" s="40"/>
      <c r="Z15" s="40"/>
      <c r="AA15" s="40"/>
      <c r="AB15" s="40"/>
      <c r="AC15" s="70"/>
      <c r="AD15" s="4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Arrow-</v>
      </c>
      <c r="F16" s="66" t="str">
        <f t="shared" si="7"/>
        <v>azalazy</v>
      </c>
      <c r="G16" s="54">
        <f t="shared" si="8"/>
        <v>3</v>
      </c>
      <c r="H16" s="56"/>
      <c r="I16" s="54">
        <f t="shared" si="9"/>
        <v>4</v>
      </c>
      <c r="J16" s="56"/>
      <c r="K16" s="66">
        <v>3.0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Arrow-  - (Германия) azalazy</v>
      </c>
      <c r="V16" s="40" t="str">
        <f t="shared" si="11"/>
        <v>3:4</v>
      </c>
      <c r="W16" s="40"/>
      <c r="X16" s="40"/>
      <c r="Y16" s="40"/>
      <c r="Z16" s="40"/>
      <c r="AA16" s="40"/>
      <c r="AB16" s="40"/>
      <c r="AC16" s="40"/>
      <c r="AD16" s="71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Arrow-</v>
      </c>
      <c r="F17" s="66" t="str">
        <f t="shared" ref="F17:F22" si="15">$E$4</f>
        <v>Dresel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Arrow-  - (Италия) Dresel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Arrow-</v>
      </c>
      <c r="F18" s="66" t="str">
        <f t="shared" si="15"/>
        <v>Dresel</v>
      </c>
      <c r="G18" s="54">
        <f t="shared" si="8"/>
        <v>0</v>
      </c>
      <c r="H18" s="56"/>
      <c r="I18" s="54">
        <f t="shared" ref="I18:I22" si="16">SUM(L18,O18)</f>
        <v>0</v>
      </c>
      <c r="J18" s="56"/>
      <c r="K18" s="66" t="s">
        <v>41</v>
      </c>
      <c r="L18" s="66" t="s">
        <v>41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Arrow-  - (Италия) Dresel</v>
      </c>
      <c r="V18" s="40" t="str">
        <f t="shared" si="11"/>
        <v>0:0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Arrow-</v>
      </c>
      <c r="F19" s="66" t="str">
        <f t="shared" si="15"/>
        <v>Dresel</v>
      </c>
      <c r="G19" s="54">
        <f t="shared" si="8"/>
        <v>5</v>
      </c>
      <c r="H19" s="56"/>
      <c r="I19" s="54">
        <f t="shared" si="16"/>
        <v>4</v>
      </c>
      <c r="J19" s="66"/>
      <c r="K19" s="73">
        <v>5.0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Arrow-  - (Италия) Dresel</v>
      </c>
      <c r="V19" s="40" t="str">
        <f t="shared" si="11"/>
        <v>5:4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azalazy</v>
      </c>
      <c r="F20" s="66" t="str">
        <f t="shared" si="15"/>
        <v>Dresel</v>
      </c>
      <c r="G20" s="54">
        <f t="shared" si="8"/>
        <v>4</v>
      </c>
      <c r="H20" s="56"/>
      <c r="I20" s="54">
        <f t="shared" si="16"/>
        <v>4</v>
      </c>
      <c r="J20" s="56"/>
      <c r="K20" s="66">
        <v>4.0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azalazy  - (Италия) Dresel</v>
      </c>
      <c r="V20" s="40" t="str">
        <f t="shared" si="11"/>
        <v>4:4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azalazy</v>
      </c>
      <c r="F21" s="66" t="str">
        <f t="shared" si="15"/>
        <v>Dresel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azalazy  - (Италия) Dresel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azalazy</v>
      </c>
      <c r="F22" s="66" t="str">
        <f t="shared" si="15"/>
        <v>Dresel</v>
      </c>
      <c r="G22" s="54">
        <f t="shared" si="8"/>
        <v>5</v>
      </c>
      <c r="H22" s="56"/>
      <c r="I22" s="54">
        <f t="shared" si="16"/>
        <v>5</v>
      </c>
      <c r="J22" s="56" t="s">
        <v>41</v>
      </c>
      <c r="K22" s="66">
        <v>5.0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azalazy  - (Италия) Dresel</v>
      </c>
      <c r="V22" s="40" t="str">
        <f t="shared" si="11"/>
        <v>5:5</v>
      </c>
      <c r="W22" s="40"/>
      <c r="X22" s="40"/>
      <c r="Y22" s="40"/>
      <c r="Z22" s="74"/>
      <c r="AA22" s="40"/>
      <c r="AB22" s="40"/>
      <c r="AC22" s="40"/>
      <c r="AD22" s="4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azalazy</v>
      </c>
      <c r="F23" s="66" t="str">
        <f t="shared" ref="F23:F28" si="20">$E$6</f>
        <v>Arrow-</v>
      </c>
      <c r="G23" s="54">
        <f t="shared" si="8"/>
        <v>0</v>
      </c>
      <c r="H23" s="56"/>
      <c r="I23" s="54">
        <f t="shared" ref="I23:I29" si="21">SUM(L23)</f>
        <v>0</v>
      </c>
      <c r="J23" s="56"/>
      <c r="K23" s="66" t="s">
        <v>41</v>
      </c>
      <c r="L23" s="66" t="s">
        <v>41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azalazy  - (Аргентина) Arrow-</v>
      </c>
      <c r="V23" s="40" t="str">
        <f t="shared" si="11"/>
        <v>0:0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azalazy</v>
      </c>
      <c r="F24" s="66" t="str">
        <f t="shared" si="20"/>
        <v>Arrow-</v>
      </c>
      <c r="G24" s="54">
        <f t="shared" si="8"/>
        <v>2</v>
      </c>
      <c r="H24" s="56"/>
      <c r="I24" s="54">
        <f t="shared" si="21"/>
        <v>4</v>
      </c>
      <c r="J24" s="56"/>
      <c r="K24" s="66">
        <v>2.0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azalazy  - (Аргентина) Arrow-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azalazy</v>
      </c>
      <c r="F25" s="66" t="str">
        <f t="shared" si="20"/>
        <v>Arrow-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azalazy  - (Аргентина) Arrow-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Dresel</v>
      </c>
      <c r="F26" s="66" t="str">
        <f t="shared" si="20"/>
        <v>Arrow-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Dresel  - (Аргентина) Arrow-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Dresel</v>
      </c>
      <c r="F27" s="66" t="str">
        <f t="shared" si="20"/>
        <v>Arrow-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Dresel  - (Аргентина) Arrow-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Dresel</v>
      </c>
      <c r="F28" s="66" t="str">
        <f t="shared" si="20"/>
        <v>Arrow-</v>
      </c>
      <c r="G28" s="54">
        <f t="shared" si="8"/>
        <v>1</v>
      </c>
      <c r="H28" s="56"/>
      <c r="I28" s="54">
        <f t="shared" si="21"/>
        <v>3</v>
      </c>
      <c r="J28" s="56"/>
      <c r="K28" s="66">
        <v>1.0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Dresel  - (Аргентина) Arrow-</v>
      </c>
      <c r="V28" s="40" t="str">
        <f t="shared" si="11"/>
        <v>1:3</v>
      </c>
      <c r="W28" s="40"/>
      <c r="X28" s="40"/>
      <c r="Y28" s="40"/>
      <c r="Z28" s="40"/>
      <c r="AA28" s="40"/>
      <c r="AB28" s="40"/>
      <c r="AC28" s="40"/>
      <c r="AD28" s="4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Dresel</v>
      </c>
      <c r="F29" s="66" t="str">
        <f t="shared" ref="F29:F34" si="25">$E$5</f>
        <v>azalazy</v>
      </c>
      <c r="G29" s="54">
        <f t="shared" si="8"/>
        <v>5</v>
      </c>
      <c r="H29" s="56"/>
      <c r="I29" s="54">
        <f t="shared" si="21"/>
        <v>5</v>
      </c>
      <c r="J29" s="54"/>
      <c r="K29" s="76">
        <v>5.0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Dresel  - (Германия) azalazy</v>
      </c>
      <c r="V29" s="40" t="str">
        <f t="shared" si="11"/>
        <v>5:5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Dresel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Dresel  - (Германия) azalazy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Dresel</v>
      </c>
      <c r="F31" s="66" t="str">
        <f t="shared" si="25"/>
        <v>azalazy</v>
      </c>
      <c r="G31" s="54">
        <f t="shared" si="8"/>
        <v>5</v>
      </c>
      <c r="H31" s="56"/>
      <c r="I31" s="54">
        <f t="shared" si="26"/>
        <v>3</v>
      </c>
      <c r="J31" s="56"/>
      <c r="K31" s="66">
        <v>5.0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Dresel  - (Германия) azalazy</v>
      </c>
      <c r="V31" s="40" t="str">
        <f t="shared" si="11"/>
        <v>5:3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Arrow-</v>
      </c>
      <c r="F32" s="66" t="str">
        <f t="shared" si="25"/>
        <v>azalazy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41</v>
      </c>
      <c r="L32" s="66" t="s">
        <v>41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Arrow-  - (Германия) azalazy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Arrow-</v>
      </c>
      <c r="F33" s="66" t="str">
        <f t="shared" si="25"/>
        <v>azalazy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Arrow-  - (Германия) azalazy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Arrow-</v>
      </c>
      <c r="F34" s="66" t="str">
        <f t="shared" si="25"/>
        <v>azalazy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Arrow-  - (Германия) azalazy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Arrow-</v>
      </c>
      <c r="F35" s="66" t="str">
        <f t="shared" ref="F35:F40" si="30">$E$4</f>
        <v>Dresel</v>
      </c>
      <c r="G35" s="54">
        <f t="shared" si="8"/>
        <v>3</v>
      </c>
      <c r="H35" s="56"/>
      <c r="I35" s="54">
        <f t="shared" ref="I35:I46" si="31">SUM(L35)</f>
        <v>4</v>
      </c>
      <c r="J35" s="56">
        <v>3.0</v>
      </c>
      <c r="K35" s="66">
        <v>3.0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Arrow-  - (Италия) Dresel</v>
      </c>
      <c r="V35" s="40" t="str">
        <f t="shared" si="11"/>
        <v>3:4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Arrow-</v>
      </c>
      <c r="F36" s="66" t="str">
        <f t="shared" si="30"/>
        <v>Dresel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Arrow-  - (Италия) Dresel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Arrow-</v>
      </c>
      <c r="F37" s="66" t="str">
        <f t="shared" si="30"/>
        <v>Dresel</v>
      </c>
      <c r="G37" s="54">
        <f t="shared" si="8"/>
        <v>5</v>
      </c>
      <c r="H37" s="56"/>
      <c r="I37" s="54">
        <f t="shared" si="31"/>
        <v>5</v>
      </c>
      <c r="J37" s="56"/>
      <c r="K37" s="66">
        <v>5.0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Arrow-  - (Италия) Dresel</v>
      </c>
      <c r="V37" s="40" t="str">
        <f t="shared" si="11"/>
        <v>5:5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azalazy</v>
      </c>
      <c r="F38" s="66" t="str">
        <f t="shared" si="30"/>
        <v>Dresel</v>
      </c>
      <c r="G38" s="54">
        <f t="shared" si="8"/>
        <v>0</v>
      </c>
      <c r="H38" s="40"/>
      <c r="I38" s="54">
        <f t="shared" si="31"/>
        <v>0</v>
      </c>
      <c r="J38" s="40"/>
      <c r="K38" s="66" t="s">
        <v>41</v>
      </c>
      <c r="L38" s="66" t="s">
        <v>41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azalazy  - (Италия) Dresel</v>
      </c>
      <c r="V38" s="40" t="str">
        <f t="shared" si="11"/>
        <v>0:0</v>
      </c>
      <c r="W38" s="77"/>
      <c r="X38" s="77"/>
      <c r="Y38" s="77"/>
      <c r="Z38" s="40"/>
      <c r="AA38" s="40"/>
      <c r="AB38" s="40"/>
      <c r="AC38" s="40"/>
      <c r="AD38" s="4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azalazy</v>
      </c>
      <c r="F39" s="66" t="str">
        <f t="shared" si="30"/>
        <v>Dresel</v>
      </c>
      <c r="G39" s="54">
        <f t="shared" si="8"/>
        <v>5</v>
      </c>
      <c r="H39" s="40"/>
      <c r="I39" s="54">
        <f t="shared" si="31"/>
        <v>5</v>
      </c>
      <c r="J39" s="40"/>
      <c r="K39" s="66">
        <v>5.0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azalazy  - (Италия) Dresel</v>
      </c>
      <c r="V39" s="40" t="str">
        <f t="shared" si="11"/>
        <v>5:5</v>
      </c>
      <c r="W39" s="77"/>
      <c r="X39" s="77"/>
      <c r="Y39" s="77"/>
      <c r="Z39" s="40"/>
      <c r="AA39" s="40"/>
      <c r="AB39" s="40"/>
      <c r="AC39" s="40"/>
      <c r="AD39" s="4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azalazy</v>
      </c>
      <c r="F40" s="66" t="str">
        <f t="shared" si="30"/>
        <v>Dresel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azalazy  - (Италия) Dresel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azalazy</v>
      </c>
      <c r="F41" s="66" t="str">
        <f t="shared" ref="F41:F46" si="35">$E$6</f>
        <v>Arrow-</v>
      </c>
      <c r="G41" s="54">
        <f t="shared" si="8"/>
        <v>5</v>
      </c>
      <c r="H41" s="40"/>
      <c r="I41" s="54">
        <f t="shared" si="31"/>
        <v>3</v>
      </c>
      <c r="J41" s="40"/>
      <c r="K41" s="66">
        <v>5.0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azalazy  - (Аргентина) Arrow-</v>
      </c>
      <c r="V41" s="40" t="str">
        <f t="shared" si="11"/>
        <v>5:3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azalazy</v>
      </c>
      <c r="F42" s="66" t="str">
        <f t="shared" si="35"/>
        <v>Arrow-</v>
      </c>
      <c r="G42" s="54">
        <f t="shared" si="8"/>
        <v>4</v>
      </c>
      <c r="H42" s="40"/>
      <c r="I42" s="54">
        <f t="shared" si="31"/>
        <v>5</v>
      </c>
      <c r="J42" s="66"/>
      <c r="K42" s="66">
        <v>4.0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azalazy  - (Аргентина) Arrow-</v>
      </c>
      <c r="V42" s="40" t="str">
        <f t="shared" si="11"/>
        <v>4:5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azalazy</v>
      </c>
      <c r="F43" s="66" t="str">
        <f t="shared" si="35"/>
        <v>Arrow-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azalazy  - (Аргентина) Arrow-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Dresel</v>
      </c>
      <c r="F44" s="66" t="str">
        <f t="shared" si="35"/>
        <v>Arrow-</v>
      </c>
      <c r="G44" s="54">
        <f t="shared" si="8"/>
        <v>0</v>
      </c>
      <c r="H44" s="40"/>
      <c r="I44" s="54">
        <f t="shared" si="31"/>
        <v>0</v>
      </c>
      <c r="J44" s="40"/>
      <c r="K44" s="66" t="s">
        <v>41</v>
      </c>
      <c r="L44" s="66" t="s">
        <v>41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Dresel  - (Аргентина) Arrow-</v>
      </c>
      <c r="V44" s="40" t="str">
        <f t="shared" si="11"/>
        <v>0:0</v>
      </c>
      <c r="W44" s="77"/>
      <c r="X44" s="77"/>
      <c r="Y44" s="77"/>
      <c r="Z44" s="40"/>
      <c r="AA44" s="40"/>
      <c r="AB44" s="40"/>
      <c r="AC44" s="40"/>
      <c r="AD44" s="4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Dresel</v>
      </c>
      <c r="F45" s="66" t="str">
        <f t="shared" si="35"/>
        <v>Arrow-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Dresel  - (Аргентина) Arrow-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Dresel</v>
      </c>
      <c r="F46" s="66" t="str">
        <f t="shared" si="35"/>
        <v>Arrow-</v>
      </c>
      <c r="G46" s="54">
        <f t="shared" si="8"/>
        <v>3</v>
      </c>
      <c r="H46" s="40"/>
      <c r="I46" s="54">
        <f t="shared" si="31"/>
        <v>4</v>
      </c>
      <c r="J46" s="40"/>
      <c r="K46" s="66">
        <v>3.0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Dresel  - (Аргентина) Arrow-</v>
      </c>
      <c r="V46" s="40" t="str">
        <f t="shared" si="11"/>
        <v>3:4</v>
      </c>
      <c r="W46" s="77"/>
      <c r="X46" s="77"/>
      <c r="Y46" s="77"/>
      <c r="Z46" s="40"/>
      <c r="AA46" s="40"/>
      <c r="AB46" s="40"/>
      <c r="AC46" s="40"/>
      <c r="AD46" s="4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80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80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84"/>
      <c r="B1" s="1" t="s">
        <v>0</v>
      </c>
      <c r="C1" s="2" t="str">
        <f>'ТУР1'!$C$1</f>
        <v>Penalty shot cup</v>
      </c>
      <c r="D1" s="3"/>
      <c r="E1" s="4" t="s">
        <v>44</v>
      </c>
      <c r="F1" s="5">
        <f>'ТУР1'!$F$1</f>
        <v>45718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ТУР2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Dresel</v>
      </c>
      <c r="AG3" s="29">
        <f t="array" ref="AG3">SUM(($E$11:$E$46=AF3)*(ISNUMBER($G$11:$G$46)),($F$11:$F$46=AF3)*(ISNUMBER($I$11:$I$46)))</f>
        <v>24</v>
      </c>
      <c r="AH3" s="6">
        <f t="array" ref="AH3">SUM(('ТУР2'!home=AF3)*('ТУР2'!homescore&gt;'ТУР2'!visitorscore),('ТУР2'!visitor=AF3)*('ТУР2'!visitorscore&gt;'ТУР2'!homescore))</f>
        <v>12</v>
      </c>
      <c r="AI3" s="6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6">
        <f t="array" ref="AJ3">SUM(('ТУР2'!home=AF3)*('ТУР2'!homescore&lt;'ТУР2'!visitorscore),('ТУР2'!visitor=AF3)*('ТУР2'!visitorscore&lt;'ТУР2'!homescore))</f>
        <v>5</v>
      </c>
      <c r="AK3" s="30">
        <f t="array" ref="AK3">SUMIF('ТУР2'!home,AF3,'ТУР2'!homescore)+SUMIF('ТУР2'!visitor,AF3,'ТУР2'!visitorscore)</f>
        <v>78</v>
      </c>
      <c r="AL3" s="31">
        <f t="array" ref="AL3">SUMIF('ТУР2'!home,AF3,'ТУР2'!visitorscore)+SUMIF('ТУР2'!visitor,AF3,'ТУР2'!homescore)</f>
        <v>67</v>
      </c>
      <c r="AM3" s="6">
        <f t="shared" ref="AM3:AM5" si="2">AK3-AL3</f>
        <v>11</v>
      </c>
      <c r="AN3" s="30">
        <f t="array" ref="AN3">AH3*Options!$B$2+AI3*Options!$B$3+AJ3*Options!$B$4+VLOOKUP(AF3,$E$4:$F$9,2,0)</f>
        <v>43</v>
      </c>
      <c r="AO3" s="10">
        <f t="shared" ref="AO3:AO5" si="3">AK3+AM3*10000+AN3*100000000</f>
        <v>4300110078</v>
      </c>
    </row>
    <row r="4">
      <c r="A4" s="10"/>
      <c r="B4" s="7"/>
      <c r="C4" s="85" t="str">
        <f>'ТУР1'!$C$4</f>
        <v>Евгений П. </v>
      </c>
      <c r="D4" s="33" t="s">
        <v>45</v>
      </c>
      <c r="E4" s="85" t="str">
        <f>'ТУР1'!$E$4</f>
        <v>Dresel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Dresel</v>
      </c>
      <c r="V4" s="24">
        <f t="array" ref="V4">VLOOKUP($U4,$AF$3:$AN$5,2,0)</f>
        <v>24</v>
      </c>
      <c r="W4" s="25">
        <f t="array" ref="W4">VLOOKUP($U4,$AF$3:$AN$5,3,0)</f>
        <v>12</v>
      </c>
      <c r="X4" s="25">
        <f t="array" ref="X4">VLOOKUP($U4,$AF$3:$AN$5,4,0)</f>
        <v>7</v>
      </c>
      <c r="Y4" s="25">
        <f t="array" ref="Y4">VLOOKUP($U4,$AF$3:$AN$5,5,0)</f>
        <v>5</v>
      </c>
      <c r="Z4" s="25">
        <f t="array" ref="Z4">VLOOKUP($U4,$AF$3:$AN$5,6,0)</f>
        <v>78</v>
      </c>
      <c r="AA4" s="25">
        <f t="array" ref="AA4">VLOOKUP($U4,$AF$3:$AN$5,7,0)</f>
        <v>67</v>
      </c>
      <c r="AB4" s="25">
        <f t="array" ref="AB4">VLOOKUP($U4,$AF$3:$AN$5,8,0)</f>
        <v>11</v>
      </c>
      <c r="AC4" s="25">
        <f t="array" ref="AC4">VLOOKUP($U4,$AF$3:$AN$5,9,0)</f>
        <v>43</v>
      </c>
      <c r="AD4" s="37"/>
      <c r="AE4" s="10"/>
      <c r="AF4" s="38" t="str">
        <f t="shared" si="1"/>
        <v>azalazy</v>
      </c>
      <c r="AG4" s="29">
        <f t="array" ref="AG4">SUM(($E$11:$E$46=AF4)*(ISNUMBER($G$11:$G$46)),($F$11:$F$46=AF4)*(ISNUMBER($I$11:$I$46)))</f>
        <v>24</v>
      </c>
      <c r="AH4" s="6">
        <f t="array" ref="AH4">SUM(('ТУР2'!home=AF4)*('ТУР2'!homescore&gt;'ТУР2'!visitorscore),('ТУР2'!visitor=AF4)*('ТУР2'!visitorscore&gt;'ТУР2'!homescore))</f>
        <v>6</v>
      </c>
      <c r="AI4" s="6">
        <f t="array" ref="AI4">SUM(('ТУР2'!home=AF4)*('ТУР2'!homescore='ТУР2'!visitorscore)*ISNUMBER('ТУР2'!visitorscore),('ТУР2'!visitor=AF4)*('ТУР2'!visitorscore='ТУР2'!homescore)*ISNUMBER('ТУР2'!homescore))</f>
        <v>7</v>
      </c>
      <c r="AJ4" s="6">
        <f t="array" ref="AJ4">SUM(('ТУР2'!home=AF4)*('ТУР2'!homescore&lt;'ТУР2'!visitorscore),('ТУР2'!visitor=AF4)*('ТУР2'!visitorscore&lt;'ТУР2'!homescore))</f>
        <v>11</v>
      </c>
      <c r="AK4" s="30">
        <f t="array" ref="AK4">SUMIF('ТУР2'!home,AF4,'ТУР2'!homescore)+SUMIF('ТУР2'!visitor,AF4,'ТУР2'!visitorscore)</f>
        <v>76</v>
      </c>
      <c r="AL4" s="31">
        <f t="array" ref="AL4">SUMIF('ТУР2'!home,AF4,'ТУР2'!visitorscore)+SUMIF('ТУР2'!visitor,AF4,'ТУР2'!homescore)</f>
        <v>82</v>
      </c>
      <c r="AM4" s="6">
        <f t="shared" si="2"/>
        <v>-6</v>
      </c>
      <c r="AN4" s="30">
        <f t="array" ref="AN4">AH4*Options!$B$2+AI4*Options!$B$3+AJ4*Options!$B$4+VLOOKUP(AF4,$E$4:$F$9,2,0)</f>
        <v>25</v>
      </c>
      <c r="AO4" s="10">
        <f t="shared" si="3"/>
        <v>2499940076</v>
      </c>
    </row>
    <row r="5">
      <c r="A5" s="10"/>
      <c r="B5" s="7"/>
      <c r="C5" s="86" t="str">
        <f>'ТУР1'!$C$5</f>
        <v>Азамат Г.</v>
      </c>
      <c r="D5" s="33" t="s">
        <v>46</v>
      </c>
      <c r="E5" s="85" t="str">
        <f>'ТУР1'!$E$5</f>
        <v>azalazy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Arrow-</v>
      </c>
      <c r="V5" s="24">
        <f t="array" ref="V5">VLOOKUP($U5,$AF$3:$AN$5,2,0)</f>
        <v>24</v>
      </c>
      <c r="W5" s="25">
        <f t="array" ref="W5">VLOOKUP($U5,$AF$3:$AN$5,3,0)</f>
        <v>7</v>
      </c>
      <c r="X5" s="25">
        <f t="array" ref="X5">VLOOKUP($U5,$AF$3:$AN$5,4,0)</f>
        <v>8</v>
      </c>
      <c r="Y5" s="25">
        <f t="array" ref="Y5">VLOOKUP($U5,$AF$3:$AN$5,5,0)</f>
        <v>9</v>
      </c>
      <c r="Z5" s="25">
        <f t="array" ref="Z5">VLOOKUP($U5,$AF$3:$AN$5,6,0)</f>
        <v>72</v>
      </c>
      <c r="AA5" s="25">
        <f t="array" ref="AA5">VLOOKUP($U5,$AF$3:$AN$5,7,0)</f>
        <v>77</v>
      </c>
      <c r="AB5" s="25">
        <f t="array" ref="AB5">VLOOKUP($U5,$AF$3:$AN$5,8,0)</f>
        <v>-5</v>
      </c>
      <c r="AC5" s="25">
        <f t="array" ref="AC5">VLOOKUP($U5,$AF$3:$AN$5,9,0)</f>
        <v>29</v>
      </c>
      <c r="AD5" s="37"/>
      <c r="AE5" s="10"/>
      <c r="AF5" s="38" t="str">
        <f t="shared" si="1"/>
        <v>Arrow-</v>
      </c>
      <c r="AG5" s="29">
        <f t="array" ref="AG5">SUM(($E$11:$E$46=AF5)*(ISNUMBER($G$11:$G$46)),($F$11:$F$46=AF5)*(ISNUMBER($I$11:$I$46)))</f>
        <v>24</v>
      </c>
      <c r="AH5" s="6">
        <f t="array" ref="AH5">SUM(('ТУР2'!home=AF5)*('ТУР2'!homescore&gt;'ТУР2'!visitorscore),('ТУР2'!visitor=AF5)*('ТУР2'!visitorscore&gt;'ТУР2'!homescore))</f>
        <v>7</v>
      </c>
      <c r="AI5" s="6">
        <f t="array" ref="AI5">SUM(('ТУР2'!home=AF5)*('ТУР2'!homescore='ТУР2'!visitorscore)*ISNUMBER('ТУР2'!visitorscore),('ТУР2'!visitor=AF5)*('ТУР2'!visitorscore='ТУР2'!homescore)*ISNUMBER('ТУР2'!homescore))</f>
        <v>8</v>
      </c>
      <c r="AJ5" s="6">
        <f t="array" ref="AJ5">SUM(('ТУР2'!home=AF5)*('ТУР2'!homescore&lt;'ТУР2'!visitorscore),('ТУР2'!visitor=AF5)*('ТУР2'!visitorscore&lt;'ТУР2'!homescore))</f>
        <v>9</v>
      </c>
      <c r="AK5" s="30">
        <f t="array" ref="AK5">SUMIF('ТУР2'!home,AF5,'ТУР2'!homescore)+SUMIF('ТУР2'!visitor,AF5,'ТУР2'!visitorscore)</f>
        <v>72</v>
      </c>
      <c r="AL5" s="31">
        <f t="array" ref="AL5">SUMIF('ТУР2'!home,AF5,'ТУР2'!visitorscore)+SUMIF('ТУР2'!visitor,AF5,'ТУР2'!homescore)</f>
        <v>77</v>
      </c>
      <c r="AM5" s="6">
        <f t="shared" si="2"/>
        <v>-5</v>
      </c>
      <c r="AN5" s="30">
        <f t="array" ref="AN5">AH5*Options!$B$2+AI5*Options!$B$3+AJ5*Options!$B$4+VLOOKUP(AF5,$E$4:$F$9,2,0)</f>
        <v>29</v>
      </c>
      <c r="AO5" s="10">
        <f t="shared" si="3"/>
        <v>2899950072</v>
      </c>
    </row>
    <row r="6">
      <c r="A6" s="10"/>
      <c r="B6" s="7"/>
      <c r="C6" s="86" t="str">
        <f>'ТУР1'!$C$6</f>
        <v>Тимур А.</v>
      </c>
      <c r="D6" s="33" t="s">
        <v>47</v>
      </c>
      <c r="E6" s="85" t="str">
        <f>'ТУР1'!$E$6</f>
        <v>Arrow-</v>
      </c>
      <c r="F6" s="6"/>
      <c r="G6" s="6"/>
      <c r="H6" s="6"/>
      <c r="I6" s="6"/>
      <c r="J6" s="6"/>
      <c r="K6" s="6"/>
      <c r="L6" s="6"/>
      <c r="M6" s="7"/>
      <c r="N6" s="8"/>
      <c r="O6" s="6"/>
      <c r="P6" s="6"/>
      <c r="Q6" s="6"/>
      <c r="R6" s="6"/>
      <c r="S6" s="6"/>
      <c r="T6" s="6"/>
      <c r="U6" s="36" t="str">
        <f t="array" ref="U6">INDEX($AF$3:$AF$5,MATCH(LARGE($AO$3:$AO$5-ROW($AO$3:$AO$5)/COUNT($AO$3:$AO$5),ROW(U6)-ROW(U$4)+1),$AO$3:$AO$5-ROW($AO$3:$AO$5)/COUNT($AO$3:$AO$5),0))</f>
        <v>azalazy</v>
      </c>
      <c r="V6" s="24">
        <f t="array" ref="V6">VLOOKUP($U6,$AF$3:$AN$5,2,0)</f>
        <v>24</v>
      </c>
      <c r="W6" s="25">
        <f t="array" ref="W6">VLOOKUP($U6,$AF$3:$AN$5,3,0)</f>
        <v>6</v>
      </c>
      <c r="X6" s="25">
        <f t="array" ref="X6">VLOOKUP($U6,$AF$3:$AN$5,4,0)</f>
        <v>7</v>
      </c>
      <c r="Y6" s="25">
        <f t="array" ref="Y6">VLOOKUP($U6,$AF$3:$AN$5,5,0)</f>
        <v>11</v>
      </c>
      <c r="Z6" s="25">
        <f t="array" ref="Z6">VLOOKUP($U6,$AF$3:$AN$5,6,0)</f>
        <v>76</v>
      </c>
      <c r="AA6" s="25">
        <f t="array" ref="AA6">VLOOKUP($U6,$AF$3:$AN$5,7,0)</f>
        <v>82</v>
      </c>
      <c r="AB6" s="25">
        <f t="array" ref="AB6">VLOOKUP($U6,$AF$3:$AN$5,8,0)</f>
        <v>-6</v>
      </c>
      <c r="AC6" s="25">
        <f t="array" ref="AC6">VLOOKUP($U6,$AF$3:$AN$5,9,0)</f>
        <v>25</v>
      </c>
      <c r="AD6" s="37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40"/>
      <c r="B8" s="53" t="s">
        <v>32</v>
      </c>
      <c r="C8" s="54" t="s">
        <v>13</v>
      </c>
      <c r="D8" s="54" t="s">
        <v>13</v>
      </c>
      <c r="E8" s="54" t="s">
        <v>33</v>
      </c>
      <c r="F8" s="54" t="s">
        <v>34</v>
      </c>
      <c r="G8" s="55" t="s">
        <v>35</v>
      </c>
      <c r="H8" s="15"/>
      <c r="I8" s="3"/>
      <c r="J8" s="56"/>
      <c r="K8" s="87" t="s">
        <v>36</v>
      </c>
      <c r="L8" s="3"/>
      <c r="M8" s="78"/>
      <c r="N8" s="88" t="s">
        <v>37</v>
      </c>
      <c r="O8" s="78"/>
      <c r="P8" s="78"/>
      <c r="Q8" s="78"/>
      <c r="R8" s="78"/>
      <c r="S8" s="89" t="s">
        <v>37</v>
      </c>
      <c r="T8" s="89" t="s">
        <v>38</v>
      </c>
      <c r="U8" s="89" t="s">
        <v>39</v>
      </c>
      <c r="V8" s="88" t="s">
        <v>40</v>
      </c>
      <c r="W8" s="40"/>
      <c r="X8" s="40"/>
      <c r="Y8" s="40"/>
      <c r="Z8" s="40"/>
      <c r="AA8" s="40"/>
      <c r="AB8" s="40"/>
      <c r="AC8" s="40"/>
      <c r="AD8" s="4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Dresel</v>
      </c>
      <c r="F11" s="66" t="str">
        <f t="shared" ref="F11:F16" si="7">$E$5</f>
        <v>azalazy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Dresel  - (Англия) azalazy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Dresel</v>
      </c>
      <c r="F12" s="66" t="str">
        <f t="shared" si="7"/>
        <v>azalazy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Dresel  - (Англия) azalazy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Dresel</v>
      </c>
      <c r="F13" s="66" t="str">
        <f t="shared" si="7"/>
        <v>azalazy</v>
      </c>
      <c r="G13" s="54">
        <f t="shared" si="8"/>
        <v>4</v>
      </c>
      <c r="H13" s="56"/>
      <c r="I13" s="54">
        <f t="shared" si="9"/>
        <v>3</v>
      </c>
      <c r="J13" s="56"/>
      <c r="K13" s="66">
        <v>4.0</v>
      </c>
      <c r="L13" s="66">
        <v>3.0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Dresel  - (Англия) azalazy</v>
      </c>
      <c r="V13" s="40" t="str">
        <f t="shared" si="11"/>
        <v>4:3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Arrow-</v>
      </c>
      <c r="F14" s="66" t="str">
        <f t="shared" si="7"/>
        <v>azalazy</v>
      </c>
      <c r="G14" s="54">
        <f t="shared" si="8"/>
        <v>5</v>
      </c>
      <c r="H14" s="56"/>
      <c r="I14" s="54">
        <f t="shared" si="9"/>
        <v>3</v>
      </c>
      <c r="J14" s="56"/>
      <c r="K14" s="66">
        <v>5.0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Arrow-  - (Англия) azalazy</v>
      </c>
      <c r="V14" s="40" t="str">
        <f t="shared" si="11"/>
        <v>5:3</v>
      </c>
      <c r="W14" s="40"/>
      <c r="X14" s="40"/>
      <c r="Y14" s="40"/>
      <c r="Z14" s="40"/>
      <c r="AA14" s="40"/>
      <c r="AB14" s="40"/>
      <c r="AC14" s="40"/>
      <c r="AD14" s="4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Arrow-</v>
      </c>
      <c r="F15" s="66" t="str">
        <f t="shared" si="7"/>
        <v>azalazy</v>
      </c>
      <c r="G15" s="54">
        <f t="shared" si="8"/>
        <v>1</v>
      </c>
      <c r="H15" s="56"/>
      <c r="I15" s="54">
        <f t="shared" si="9"/>
        <v>3</v>
      </c>
      <c r="J15" s="56"/>
      <c r="K15" s="66">
        <v>1.0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Arrow-  - (Англия) azalazy</v>
      </c>
      <c r="V15" s="40" t="str">
        <f t="shared" si="11"/>
        <v>1:3</v>
      </c>
      <c r="W15" s="40"/>
      <c r="X15" s="40"/>
      <c r="Y15" s="40"/>
      <c r="Z15" s="40"/>
      <c r="AA15" s="40"/>
      <c r="AB15" s="40"/>
      <c r="AC15" s="70"/>
      <c r="AD15" s="4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Arrow-</v>
      </c>
      <c r="F16" s="66" t="str">
        <f t="shared" si="7"/>
        <v>azalazy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Arrow-  - (Англия) azalazy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Arrow-</v>
      </c>
      <c r="F17" s="66" t="str">
        <f t="shared" ref="F17:F22" si="15">$E$4</f>
        <v>Dresel</v>
      </c>
      <c r="G17" s="54">
        <f t="shared" si="8"/>
        <v>1</v>
      </c>
      <c r="H17" s="56"/>
      <c r="I17" s="54">
        <f t="shared" si="9"/>
        <v>3</v>
      </c>
      <c r="J17" s="56"/>
      <c r="K17" s="48">
        <v>1.0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Arrow-  - (Нидерланды) Dresel</v>
      </c>
      <c r="V17" s="40" t="str">
        <f t="shared" si="11"/>
        <v>1:3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Arrow-</v>
      </c>
      <c r="F18" s="66" t="str">
        <f t="shared" si="15"/>
        <v>Dresel</v>
      </c>
      <c r="G18" s="54">
        <f t="shared" si="8"/>
        <v>3</v>
      </c>
      <c r="H18" s="56"/>
      <c r="I18" s="54">
        <f t="shared" ref="I18:I22" si="16">SUM(L18,O18)</f>
        <v>4</v>
      </c>
      <c r="J18" s="56"/>
      <c r="K18" s="66">
        <v>3.0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Arrow-  - (Нидерланды) Dresel</v>
      </c>
      <c r="V18" s="40" t="str">
        <f t="shared" si="11"/>
        <v>3:4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Arrow-</v>
      </c>
      <c r="F19" s="66" t="str">
        <f t="shared" si="15"/>
        <v>Dresel</v>
      </c>
      <c r="G19" s="54">
        <f t="shared" si="8"/>
        <v>5</v>
      </c>
      <c r="H19" s="56"/>
      <c r="I19" s="54">
        <f t="shared" si="16"/>
        <v>5</v>
      </c>
      <c r="J19" s="56"/>
      <c r="K19" s="66">
        <v>5.0</v>
      </c>
      <c r="L19" s="66">
        <v>5.0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Arrow-  - (Нидерланды) Dresel</v>
      </c>
      <c r="V19" s="40" t="str">
        <f t="shared" si="11"/>
        <v>5:5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azalazy</v>
      </c>
      <c r="F20" s="66" t="str">
        <f t="shared" si="15"/>
        <v>Dresel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41</v>
      </c>
      <c r="L20" s="66" t="s">
        <v>41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azalazy  - (Нидерланды) Dresel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azalazy</v>
      </c>
      <c r="F21" s="66" t="str">
        <f t="shared" si="15"/>
        <v>Dresel</v>
      </c>
      <c r="G21" s="54">
        <f t="shared" si="8"/>
        <v>3</v>
      </c>
      <c r="H21" s="56"/>
      <c r="I21" s="54">
        <f t="shared" si="16"/>
        <v>4</v>
      </c>
      <c r="J21" s="56"/>
      <c r="K21" s="66">
        <v>3.0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azalazy  - (Нидерланды) Dresel</v>
      </c>
      <c r="V21" s="40" t="str">
        <f t="shared" si="11"/>
        <v>3:4</v>
      </c>
      <c r="W21" s="40"/>
      <c r="X21" s="74"/>
      <c r="Y21" s="40"/>
      <c r="Z21" s="40"/>
      <c r="AA21" s="40"/>
      <c r="AB21" s="40"/>
      <c r="AC21" s="40"/>
      <c r="AD21" s="4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azalazy</v>
      </c>
      <c r="F22" s="66" t="str">
        <f t="shared" si="15"/>
        <v>Dresel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azalazy  - (Нидерланды) Dresel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azalazy</v>
      </c>
      <c r="F23" s="66" t="str">
        <f t="shared" ref="F23:F28" si="20">$E$6</f>
        <v>Arrow-</v>
      </c>
      <c r="G23" s="54">
        <f t="shared" si="8"/>
        <v>3</v>
      </c>
      <c r="H23" s="56"/>
      <c r="I23" s="54">
        <f t="shared" ref="I23:I29" si="21">SUM(L23)</f>
        <v>4</v>
      </c>
      <c r="J23" s="56"/>
      <c r="K23" s="66">
        <v>3.0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azalazy  - (Португалия) Arrow-</v>
      </c>
      <c r="V23" s="40" t="str">
        <f t="shared" si="11"/>
        <v>3:4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azalazy</v>
      </c>
      <c r="F24" s="66" t="str">
        <f t="shared" si="20"/>
        <v>Arrow-</v>
      </c>
      <c r="G24" s="54">
        <f t="shared" si="8"/>
        <v>5</v>
      </c>
      <c r="H24" s="56"/>
      <c r="I24" s="54">
        <f t="shared" si="21"/>
        <v>3</v>
      </c>
      <c r="J24" s="56"/>
      <c r="K24" s="66">
        <v>5.0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azalazy  - (Португалия) Arrow-</v>
      </c>
      <c r="V24" s="40" t="str">
        <f t="shared" si="11"/>
        <v>5:3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azalazy</v>
      </c>
      <c r="F25" s="66" t="str">
        <f t="shared" si="20"/>
        <v>Arrow-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azalazy  - (Португалия) Arrow-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Dresel</v>
      </c>
      <c r="F26" s="66" t="str">
        <f t="shared" si="20"/>
        <v>Arrow-</v>
      </c>
      <c r="G26" s="54">
        <f t="shared" si="8"/>
        <v>0</v>
      </c>
      <c r="H26" s="56"/>
      <c r="I26" s="54">
        <f t="shared" si="21"/>
        <v>0</v>
      </c>
      <c r="J26" s="56"/>
      <c r="K26" s="75" t="s">
        <v>41</v>
      </c>
      <c r="L26" s="75" t="s">
        <v>41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Dresel  - (Португалия) Arrow-</v>
      </c>
      <c r="V26" s="40" t="str">
        <f t="shared" si="11"/>
        <v>0:0</v>
      </c>
      <c r="W26" s="40"/>
      <c r="X26" s="40"/>
      <c r="Y26" s="40"/>
      <c r="Z26" s="40"/>
      <c r="AA26" s="40"/>
      <c r="AB26" s="40"/>
      <c r="AC26" s="40"/>
      <c r="AD26" s="4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Dresel</v>
      </c>
      <c r="F27" s="66" t="str">
        <f t="shared" si="20"/>
        <v>Arrow-</v>
      </c>
      <c r="G27" s="54">
        <f t="shared" si="8"/>
        <v>5</v>
      </c>
      <c r="H27" s="56"/>
      <c r="I27" s="54">
        <f t="shared" si="21"/>
        <v>4</v>
      </c>
      <c r="J27" s="56"/>
      <c r="K27" s="75">
        <v>5.0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Dresel  - (Португалия) Arrow-</v>
      </c>
      <c r="V27" s="40" t="str">
        <f t="shared" si="11"/>
        <v>5:4</v>
      </c>
      <c r="W27" s="40"/>
      <c r="X27" s="40"/>
      <c r="Y27" s="40"/>
      <c r="Z27" s="40"/>
      <c r="AA27" s="40"/>
      <c r="AB27" s="40"/>
      <c r="AC27" s="40"/>
      <c r="AD27" s="4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Dresel</v>
      </c>
      <c r="F28" s="66" t="str">
        <f t="shared" si="20"/>
        <v>Arrow-</v>
      </c>
      <c r="G28" s="54">
        <f t="shared" si="8"/>
        <v>4</v>
      </c>
      <c r="H28" s="56"/>
      <c r="I28" s="54">
        <f t="shared" si="21"/>
        <v>4</v>
      </c>
      <c r="J28" s="76"/>
      <c r="K28" s="73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Dresel  - (Португалия) Arrow-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Dresel</v>
      </c>
      <c r="F29" s="66" t="str">
        <f t="shared" ref="F29:F34" si="25">$E$5</f>
        <v>azalazy</v>
      </c>
      <c r="G29" s="54">
        <f t="shared" si="8"/>
        <v>5</v>
      </c>
      <c r="H29" s="56"/>
      <c r="I29" s="54">
        <f t="shared" si="21"/>
        <v>4</v>
      </c>
      <c r="J29" s="54"/>
      <c r="K29" s="76">
        <v>5.0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Dresel  - (Англия) azalazy</v>
      </c>
      <c r="V29" s="40" t="str">
        <f t="shared" si="11"/>
        <v>5:4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Dresel</v>
      </c>
      <c r="F30" s="66" t="str">
        <f t="shared" si="25"/>
        <v>azalazy</v>
      </c>
      <c r="G30" s="54">
        <f t="shared" si="8"/>
        <v>3</v>
      </c>
      <c r="H30" s="56"/>
      <c r="I30" s="54">
        <f t="shared" ref="I30:I34" si="26">SUM(L30,O30)</f>
        <v>4</v>
      </c>
      <c r="J30" s="56"/>
      <c r="K30" s="66">
        <v>3.0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Dresel  - (Англия) azalazy</v>
      </c>
      <c r="V30" s="40" t="str">
        <f t="shared" si="11"/>
        <v>3:4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Dresel</v>
      </c>
      <c r="F31" s="66" t="str">
        <f t="shared" si="25"/>
        <v>azalazy</v>
      </c>
      <c r="G31" s="54">
        <f t="shared" si="8"/>
        <v>4</v>
      </c>
      <c r="H31" s="56"/>
      <c r="I31" s="54">
        <f t="shared" si="26"/>
        <v>2</v>
      </c>
      <c r="J31" s="56"/>
      <c r="K31" s="66">
        <v>4.0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Dresel  - (Англия) azalazy</v>
      </c>
      <c r="V31" s="40" t="str">
        <f t="shared" si="11"/>
        <v>4:2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Arrow-</v>
      </c>
      <c r="F32" s="66" t="str">
        <f t="shared" si="25"/>
        <v>azalazy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Arrow-  - (Англия) azalazy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Arrow-</v>
      </c>
      <c r="F33" s="66" t="str">
        <f t="shared" si="25"/>
        <v>azalazy</v>
      </c>
      <c r="G33" s="54">
        <f t="shared" si="8"/>
        <v>4</v>
      </c>
      <c r="H33" s="56"/>
      <c r="I33" s="54">
        <f t="shared" si="26"/>
        <v>2</v>
      </c>
      <c r="J33" s="56">
        <v>5.0</v>
      </c>
      <c r="K33" s="66">
        <v>4.0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Arrow-  - (Англия) azalazy</v>
      </c>
      <c r="V33" s="40" t="str">
        <f t="shared" si="11"/>
        <v>4:2</v>
      </c>
      <c r="W33" s="40"/>
      <c r="X33" s="40"/>
      <c r="Y33" s="40"/>
      <c r="Z33" s="40"/>
      <c r="AA33" s="40"/>
      <c r="AB33" s="40"/>
      <c r="AC33" s="40"/>
      <c r="AD33" s="4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Arrow-</v>
      </c>
      <c r="F34" s="66" t="str">
        <f t="shared" si="25"/>
        <v>azalazy</v>
      </c>
      <c r="G34" s="54">
        <f t="shared" si="8"/>
        <v>5</v>
      </c>
      <c r="H34" s="56"/>
      <c r="I34" s="54">
        <f t="shared" si="26"/>
        <v>4</v>
      </c>
      <c r="J34" s="56"/>
      <c r="K34" s="66">
        <v>5.0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Arrow-  - (Англия) azalazy</v>
      </c>
      <c r="V34" s="40" t="str">
        <f t="shared" si="11"/>
        <v>5:4</v>
      </c>
      <c r="W34" s="40"/>
      <c r="X34" s="40"/>
      <c r="Y34" s="40"/>
      <c r="Z34" s="40"/>
      <c r="AA34" s="40"/>
      <c r="AB34" s="40"/>
      <c r="AC34" s="40"/>
      <c r="AD34" s="4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Arrow-</v>
      </c>
      <c r="F35" s="66" t="str">
        <f t="shared" ref="F35:F40" si="30">$E$4</f>
        <v>Dresel</v>
      </c>
      <c r="G35" s="54">
        <f t="shared" si="8"/>
        <v>4</v>
      </c>
      <c r="H35" s="56"/>
      <c r="I35" s="54">
        <f t="shared" ref="I35:I46" si="31">SUM(L35)</f>
        <v>2</v>
      </c>
      <c r="J35" s="56"/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Arrow-  - (Нидерланды) Dresel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Arrow-</v>
      </c>
      <c r="F36" s="66" t="str">
        <f t="shared" si="30"/>
        <v>Dresel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Arrow-  - (Нидерланды) Dresel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Arrow-</v>
      </c>
      <c r="F37" s="66" t="str">
        <f t="shared" si="30"/>
        <v>Dresel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41</v>
      </c>
      <c r="L37" s="66" t="s">
        <v>41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Arrow-  - (Нидерланды) Dresel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azalazy</v>
      </c>
      <c r="F38" s="66" t="str">
        <f t="shared" si="30"/>
        <v>Dresel</v>
      </c>
      <c r="G38" s="54">
        <f t="shared" si="8"/>
        <v>3</v>
      </c>
      <c r="H38" s="40"/>
      <c r="I38" s="54">
        <f t="shared" si="31"/>
        <v>3</v>
      </c>
      <c r="J38" s="40"/>
      <c r="K38" s="66">
        <v>3.0</v>
      </c>
      <c r="L38" s="66">
        <v>3.0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azalazy  - (Нидерланды) Dresel</v>
      </c>
      <c r="V38" s="40" t="str">
        <f t="shared" si="11"/>
        <v>3:3</v>
      </c>
      <c r="W38" s="77"/>
      <c r="X38" s="77"/>
      <c r="Y38" s="77"/>
      <c r="Z38" s="40"/>
      <c r="AA38" s="40"/>
      <c r="AB38" s="40"/>
      <c r="AC38" s="40"/>
      <c r="AD38" s="4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azalazy</v>
      </c>
      <c r="F39" s="66" t="str">
        <f t="shared" si="30"/>
        <v>Dresel</v>
      </c>
      <c r="G39" s="54">
        <f t="shared" si="8"/>
        <v>4</v>
      </c>
      <c r="H39" s="40"/>
      <c r="I39" s="54">
        <f t="shared" si="31"/>
        <v>3</v>
      </c>
      <c r="J39" s="40"/>
      <c r="K39" s="66">
        <v>4.0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azalazy  - (Нидерланды) Dresel</v>
      </c>
      <c r="V39" s="40" t="str">
        <f t="shared" si="11"/>
        <v>4:3</v>
      </c>
      <c r="W39" s="77"/>
      <c r="X39" s="77"/>
      <c r="Y39" s="77"/>
      <c r="Z39" s="40"/>
      <c r="AA39" s="40"/>
      <c r="AB39" s="40"/>
      <c r="AC39" s="40"/>
      <c r="AD39" s="4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azalazy</v>
      </c>
      <c r="F40" s="66" t="str">
        <f t="shared" si="30"/>
        <v>Dresel</v>
      </c>
      <c r="G40" s="54">
        <f t="shared" si="8"/>
        <v>3</v>
      </c>
      <c r="H40" s="40"/>
      <c r="I40" s="54">
        <f t="shared" si="31"/>
        <v>3</v>
      </c>
      <c r="J40" s="40"/>
      <c r="K40" s="66">
        <v>3.0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azalazy  - (Нидерланды) Dresel</v>
      </c>
      <c r="V40" s="40" t="str">
        <f t="shared" si="11"/>
        <v>3:3</v>
      </c>
      <c r="W40" s="77"/>
      <c r="X40" s="77"/>
      <c r="Y40" s="77"/>
      <c r="Z40" s="40"/>
      <c r="AA40" s="40"/>
      <c r="AB40" s="40"/>
      <c r="AC40" s="40"/>
      <c r="AD40" s="4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azalazy</v>
      </c>
      <c r="F41" s="66" t="str">
        <f t="shared" ref="F41:F46" si="35">$E$6</f>
        <v>Arrow-</v>
      </c>
      <c r="G41" s="54">
        <f t="shared" si="8"/>
        <v>3</v>
      </c>
      <c r="H41" s="40"/>
      <c r="I41" s="54">
        <f t="shared" si="31"/>
        <v>4</v>
      </c>
      <c r="J41" s="40"/>
      <c r="K41" s="66">
        <v>3.0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azalazy  - (Португалия) Arrow-</v>
      </c>
      <c r="V41" s="40" t="str">
        <f t="shared" si="11"/>
        <v>3:4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azalazy</v>
      </c>
      <c r="F42" s="66" t="str">
        <f t="shared" si="35"/>
        <v>Arrow-</v>
      </c>
      <c r="G42" s="54">
        <f t="shared" si="8"/>
        <v>5</v>
      </c>
      <c r="H42" s="40"/>
      <c r="I42" s="54">
        <f t="shared" si="31"/>
        <v>5</v>
      </c>
      <c r="J42" s="40"/>
      <c r="K42" s="66">
        <v>5.0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azalazy  - (Португалия) Arrow-</v>
      </c>
      <c r="V42" s="40" t="str">
        <f t="shared" si="11"/>
        <v>5:5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azalazy</v>
      </c>
      <c r="F43" s="66" t="str">
        <f t="shared" si="35"/>
        <v>Arrow-</v>
      </c>
      <c r="G43" s="54">
        <f t="shared" si="8"/>
        <v>0</v>
      </c>
      <c r="H43" s="40"/>
      <c r="I43" s="54">
        <f t="shared" si="31"/>
        <v>0</v>
      </c>
      <c r="J43" s="40"/>
      <c r="K43" s="66" t="s">
        <v>41</v>
      </c>
      <c r="L43" s="66" t="s">
        <v>41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azalazy  - (Португалия) Arrow-</v>
      </c>
      <c r="V43" s="40" t="str">
        <f t="shared" si="11"/>
        <v>0:0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Dresel</v>
      </c>
      <c r="F44" s="66" t="str">
        <f t="shared" si="35"/>
        <v>Arrow-</v>
      </c>
      <c r="G44" s="54">
        <f t="shared" si="8"/>
        <v>4</v>
      </c>
      <c r="H44" s="40"/>
      <c r="I44" s="54">
        <f t="shared" si="31"/>
        <v>1</v>
      </c>
      <c r="J44" s="40"/>
      <c r="K44" s="66">
        <v>4.0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Dresel  - (Португалия) Arrow-</v>
      </c>
      <c r="V44" s="40" t="str">
        <f t="shared" si="11"/>
        <v>4:1</v>
      </c>
      <c r="W44" s="77"/>
      <c r="X44" s="77"/>
      <c r="Y44" s="77"/>
      <c r="Z44" s="40"/>
      <c r="AA44" s="40"/>
      <c r="AB44" s="40"/>
      <c r="AC44" s="40"/>
      <c r="AD44" s="4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Dresel</v>
      </c>
      <c r="F45" s="66" t="str">
        <f t="shared" si="35"/>
        <v>Arrow-</v>
      </c>
      <c r="G45" s="54">
        <f t="shared" si="8"/>
        <v>2</v>
      </c>
      <c r="H45" s="40"/>
      <c r="I45" s="54">
        <f t="shared" si="31"/>
        <v>4</v>
      </c>
      <c r="J45" s="40"/>
      <c r="K45" s="66">
        <v>2.0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Dresel  - (Португалия) Arrow-</v>
      </c>
      <c r="V45" s="40" t="str">
        <f t="shared" si="11"/>
        <v>2:4</v>
      </c>
      <c r="W45" s="77"/>
      <c r="X45" s="77"/>
      <c r="Y45" s="77"/>
      <c r="Z45" s="40"/>
      <c r="AA45" s="40"/>
      <c r="AB45" s="40"/>
      <c r="AC45" s="40"/>
      <c r="AD45" s="4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Dresel</v>
      </c>
      <c r="F46" s="66" t="str">
        <f t="shared" si="35"/>
        <v>Arrow-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Dresel  - (Португалия) Arrow-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10"/>
      <c r="B47" s="7"/>
      <c r="C47" s="10"/>
      <c r="D47" s="10"/>
      <c r="E47" s="10"/>
      <c r="F47" s="10"/>
      <c r="G47" s="10"/>
      <c r="H47" s="10"/>
      <c r="I47" s="10"/>
      <c r="J47" s="10"/>
      <c r="K47" s="6"/>
      <c r="L47" s="6"/>
      <c r="M47" s="7"/>
      <c r="N47" s="8"/>
      <c r="O47" s="10"/>
      <c r="P47" s="10"/>
      <c r="Q47" s="10"/>
      <c r="R47" s="10"/>
      <c r="S47" s="10"/>
      <c r="T47" s="6"/>
      <c r="U47" s="79"/>
      <c r="V47" s="79"/>
      <c r="W47" s="79"/>
      <c r="X47" s="79"/>
      <c r="Y47" s="79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79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79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84"/>
      <c r="B1" s="1" t="s">
        <v>0</v>
      </c>
      <c r="C1" s="2" t="str">
        <f>'ТУР1'!$C$1</f>
        <v>Penalty shot cup</v>
      </c>
      <c r="D1" s="3"/>
      <c r="E1" s="4" t="s">
        <v>48</v>
      </c>
      <c r="F1" s="5">
        <f>'ТУР1'!$F$1</f>
        <v>45718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ТУР3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Shehov</v>
      </c>
      <c r="AG3" s="29">
        <f t="array" ref="AG3">SUM(($E$11:$E$46=AF3)*(ISNUMBER($G$11:$G$46)),($F$11:$F$46=AF3)*(ISNUMBER($I$11:$I$46)))</f>
        <v>24</v>
      </c>
      <c r="AH3" s="6">
        <f t="array" ref="AH3">SUM(('ТУР3'!home=AF3)*('ТУР3'!homescore&gt;'ТУР3'!visitorscore),('ТУР3'!visitor=AF3)*('ТУР3'!visitorscore&gt;'ТУР3'!homescore))</f>
        <v>12</v>
      </c>
      <c r="AI3" s="6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6">
        <f t="array" ref="AJ3">SUM(('ТУР3'!home=AF3)*('ТУР3'!homescore&lt;'ТУР3'!visitorscore),('ТУР3'!visitor=AF3)*('ТУР3'!visitorscore&lt;'ТУР3'!homescore))</f>
        <v>4</v>
      </c>
      <c r="AK3" s="30">
        <f t="array" ref="AK3">SUMIF('ТУР3'!home,AF3,'ТУР3'!homescore)+SUMIF('ТУР3'!visitor,AF3,'ТУР3'!visitorscore)</f>
        <v>94</v>
      </c>
      <c r="AL3" s="31">
        <f t="array" ref="AL3">SUMIF('ТУР3'!home,AF3,'ТУР3'!visitorscore)+SUMIF('ТУР3'!visitor,AF3,'ТУР3'!homescore)</f>
        <v>79</v>
      </c>
      <c r="AM3" s="6">
        <f t="shared" ref="AM3:AM5" si="2">AK3-AL3</f>
        <v>15</v>
      </c>
      <c r="AN3" s="30">
        <f t="array" ref="AN3">AH3*Options!$B$2+AI3*Options!$B$3+AJ3*Options!$B$4+VLOOKUP(AF3,$E$4:$F$9,2,0)</f>
        <v>44</v>
      </c>
      <c r="AO3" s="10">
        <f t="shared" ref="AO3:AO5" si="3">AK3+AM3*10000+AN3*100000000</f>
        <v>4400150094</v>
      </c>
    </row>
    <row r="4">
      <c r="A4" s="10"/>
      <c r="B4" s="7"/>
      <c r="C4" s="32" t="s">
        <v>49</v>
      </c>
      <c r="D4" s="91" t="s">
        <v>50</v>
      </c>
      <c r="E4" s="34" t="s">
        <v>51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Shehov</v>
      </c>
      <c r="V4" s="24">
        <f t="array" ref="V4">VLOOKUP($U4,$AF$3:$AN$5,2,0)</f>
        <v>24</v>
      </c>
      <c r="W4" s="25">
        <f t="array" ref="W4">VLOOKUP($U4,$AF$3:$AN$5,3,0)</f>
        <v>12</v>
      </c>
      <c r="X4" s="25">
        <f t="array" ref="X4">VLOOKUP($U4,$AF$3:$AN$5,4,0)</f>
        <v>8</v>
      </c>
      <c r="Y4" s="25">
        <f t="array" ref="Y4">VLOOKUP($U4,$AF$3:$AN$5,5,0)</f>
        <v>4</v>
      </c>
      <c r="Z4" s="25">
        <f t="array" ref="Z4">VLOOKUP($U4,$AF$3:$AN$5,6,0)</f>
        <v>94</v>
      </c>
      <c r="AA4" s="25">
        <f t="array" ref="AA4">VLOOKUP($U4,$AF$3:$AN$5,7,0)</f>
        <v>79</v>
      </c>
      <c r="AB4" s="25">
        <f t="array" ref="AB4">VLOOKUP($U4,$AF$3:$AN$5,8,0)</f>
        <v>15</v>
      </c>
      <c r="AC4" s="25">
        <f t="array" ref="AC4">VLOOKUP($U4,$AF$3:$AN$5,9,0)</f>
        <v>44</v>
      </c>
      <c r="AD4" s="37"/>
      <c r="AE4" s="10"/>
      <c r="AF4" s="38" t="str">
        <f t="shared" si="1"/>
        <v>debosch</v>
      </c>
      <c r="AG4" s="29">
        <f t="array" ref="AG4">SUM(($E$11:$E$46=AF4)*(ISNUMBER($G$11:$G$46)),($F$11:$F$46=AF4)*(ISNUMBER($I$11:$I$46)))</f>
        <v>24</v>
      </c>
      <c r="AH4" s="6">
        <f t="array" ref="AH4">SUM(('ТУР3'!home=AF4)*('ТУР3'!homescore&gt;'ТУР3'!visitorscore),('ТУР3'!visitor=AF4)*('ТУР3'!visitorscore&gt;'ТУР3'!homescore))</f>
        <v>5</v>
      </c>
      <c r="AI4" s="6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6">
        <f t="array" ref="AJ4">SUM(('ТУР3'!home=AF4)*('ТУР3'!homescore&lt;'ТУР3'!visitorscore),('ТУР3'!visitor=AF4)*('ТУР3'!visitorscore&lt;'ТУР3'!homescore))</f>
        <v>12</v>
      </c>
      <c r="AK4" s="30">
        <f t="array" ref="AK4">SUMIF('ТУР3'!home,AF4,'ТУР3'!homescore)+SUMIF('ТУР3'!visitor,AF4,'ТУР3'!visitorscore)</f>
        <v>70</v>
      </c>
      <c r="AL4" s="31">
        <f t="array" ref="AL4">SUMIF('ТУР3'!home,AF4,'ТУР3'!visitorscore)+SUMIF('ТУР3'!visitor,AF4,'ТУР3'!homescore)</f>
        <v>86</v>
      </c>
      <c r="AM4" s="6">
        <f t="shared" si="2"/>
        <v>-16</v>
      </c>
      <c r="AN4" s="30">
        <f t="array" ref="AN4">AH4*Options!$B$2+AI4*Options!$B$3+AJ4*Options!$B$4+VLOOKUP(AF4,$E$4:$F$9,2,0)</f>
        <v>22</v>
      </c>
      <c r="AO4" s="10">
        <f t="shared" si="3"/>
        <v>2199840070</v>
      </c>
    </row>
    <row r="5">
      <c r="A5" s="10"/>
      <c r="B5" s="7"/>
      <c r="C5" s="39" t="s">
        <v>52</v>
      </c>
      <c r="D5" s="91" t="s">
        <v>45</v>
      </c>
      <c r="E5" s="34" t="s">
        <v>53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ovoshnoy</v>
      </c>
      <c r="V5" s="24">
        <f t="array" ref="V5">VLOOKUP($U5,$AF$3:$AN$5,2,0)</f>
        <v>24</v>
      </c>
      <c r="W5" s="25">
        <f t="array" ref="W5">VLOOKUP($U5,$AF$3:$AN$5,3,0)</f>
        <v>7</v>
      </c>
      <c r="X5" s="25">
        <f t="array" ref="X5">VLOOKUP($U5,$AF$3:$AN$5,4,0)</f>
        <v>9</v>
      </c>
      <c r="Y5" s="25">
        <f t="array" ref="Y5">VLOOKUP($U5,$AF$3:$AN$5,5,0)</f>
        <v>8</v>
      </c>
      <c r="Z5" s="25">
        <f t="array" ref="Z5">VLOOKUP($U5,$AF$3:$AN$5,6,0)</f>
        <v>89</v>
      </c>
      <c r="AA5" s="25">
        <f t="array" ref="AA5">VLOOKUP($U5,$AF$3:$AN$5,7,0)</f>
        <v>88</v>
      </c>
      <c r="AB5" s="25">
        <f t="array" ref="AB5">VLOOKUP($U5,$AF$3:$AN$5,8,0)</f>
        <v>1</v>
      </c>
      <c r="AC5" s="25">
        <f t="array" ref="AC5">VLOOKUP($U5,$AF$3:$AN$5,9,0)</f>
        <v>30</v>
      </c>
      <c r="AD5" s="37"/>
      <c r="AE5" s="10"/>
      <c r="AF5" s="38" t="str">
        <f t="shared" si="1"/>
        <v>ovoshnoy</v>
      </c>
      <c r="AG5" s="29">
        <f t="array" ref="AG5">SUM(($E$11:$E$46=AF5)*(ISNUMBER($G$11:$G$46)),($F$11:$F$46=AF5)*(ISNUMBER($I$11:$I$46)))</f>
        <v>24</v>
      </c>
      <c r="AH5" s="6">
        <f t="array" ref="AH5">SUM(('ТУР3'!home=AF5)*('ТУР3'!homescore&gt;'ТУР3'!visitorscore),('ТУР3'!visitor=AF5)*('ТУР3'!visitorscore&gt;'ТУР3'!homescore))</f>
        <v>7</v>
      </c>
      <c r="AI5" s="6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6">
        <f t="array" ref="AJ5">SUM(('ТУР3'!home=AF5)*('ТУР3'!homescore&lt;'ТУР3'!visitorscore),('ТУР3'!visitor=AF5)*('ТУР3'!visitorscore&lt;'ТУР3'!homescore))</f>
        <v>8</v>
      </c>
      <c r="AK5" s="30">
        <f t="array" ref="AK5">SUMIF('ТУР3'!home,AF5,'ТУР3'!homescore)+SUMIF('ТУР3'!visitor,AF5,'ТУР3'!visitorscore)</f>
        <v>89</v>
      </c>
      <c r="AL5" s="31">
        <f t="array" ref="AL5">SUMIF('ТУР3'!home,AF5,'ТУР3'!visitorscore)+SUMIF('ТУР3'!visitor,AF5,'ТУР3'!homescore)</f>
        <v>88</v>
      </c>
      <c r="AM5" s="6">
        <f t="shared" si="2"/>
        <v>1</v>
      </c>
      <c r="AN5" s="30">
        <f t="array" ref="AN5">AH5*Options!$B$2+AI5*Options!$B$3+AJ5*Options!$B$4+VLOOKUP(AF5,$E$4:$F$9,2,0)</f>
        <v>30</v>
      </c>
      <c r="AO5" s="10">
        <f t="shared" si="3"/>
        <v>3000010089</v>
      </c>
    </row>
    <row r="6">
      <c r="A6" s="10"/>
      <c r="B6" s="7"/>
      <c r="C6" s="32" t="s">
        <v>54</v>
      </c>
      <c r="D6" s="91" t="s">
        <v>27</v>
      </c>
      <c r="E6" s="34" t="s">
        <v>55</v>
      </c>
      <c r="F6" s="6"/>
      <c r="G6" s="6"/>
      <c r="H6" s="6"/>
      <c r="I6" s="6"/>
      <c r="J6" s="6"/>
      <c r="K6" s="6"/>
      <c r="L6" s="6"/>
      <c r="M6" s="7"/>
      <c r="N6" s="8"/>
      <c r="O6" s="6"/>
      <c r="P6" s="6"/>
      <c r="Q6" s="6"/>
      <c r="R6" s="6"/>
      <c r="S6" s="6"/>
      <c r="T6" s="6"/>
      <c r="U6" s="36" t="str">
        <f t="array" ref="U6">INDEX($AF$3:$AF$5,MATCH(LARGE($AO$3:$AO$5-ROW($AO$3:$AO$5)/COUNT($AO$3:$AO$5),ROW(U6)-ROW(U$4)+1),$AO$3:$AO$5-ROW($AO$3:$AO$5)/COUNT($AO$3:$AO$5),0))</f>
        <v>debosch</v>
      </c>
      <c r="V6" s="24">
        <f t="array" ref="V6">VLOOKUP($U6,$AF$3:$AN$5,2,0)</f>
        <v>24</v>
      </c>
      <c r="W6" s="25">
        <f t="array" ref="W6">VLOOKUP($U6,$AF$3:$AN$5,3,0)</f>
        <v>5</v>
      </c>
      <c r="X6" s="25">
        <f t="array" ref="X6">VLOOKUP($U6,$AF$3:$AN$5,4,0)</f>
        <v>7</v>
      </c>
      <c r="Y6" s="25">
        <f t="array" ref="Y6">VLOOKUP($U6,$AF$3:$AN$5,5,0)</f>
        <v>12</v>
      </c>
      <c r="Z6" s="25">
        <f t="array" ref="Z6">VLOOKUP($U6,$AF$3:$AN$5,6,0)</f>
        <v>70</v>
      </c>
      <c r="AA6" s="25">
        <f t="array" ref="AA6">VLOOKUP($U6,$AF$3:$AN$5,7,0)</f>
        <v>86</v>
      </c>
      <c r="AB6" s="25">
        <f t="array" ref="AB6">VLOOKUP($U6,$AF$3:$AN$5,8,0)</f>
        <v>-16</v>
      </c>
      <c r="AC6" s="25">
        <f t="array" ref="AC6">VLOOKUP($U6,$AF$3:$AN$5,9,0)</f>
        <v>22</v>
      </c>
      <c r="AD6" s="37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10"/>
      <c r="B7" s="7"/>
      <c r="C7" s="6"/>
      <c r="D7" s="92"/>
      <c r="E7" s="35"/>
      <c r="F7" s="6"/>
      <c r="G7" s="6"/>
      <c r="H7" s="6"/>
      <c r="I7" s="6"/>
      <c r="J7" s="6"/>
      <c r="K7" s="6"/>
      <c r="L7" s="6"/>
      <c r="M7" s="7"/>
      <c r="N7" s="8"/>
      <c r="O7" s="6"/>
      <c r="P7" s="6"/>
      <c r="Q7" s="6"/>
      <c r="R7" s="6"/>
      <c r="S7" s="6"/>
      <c r="T7" s="6"/>
      <c r="U7" s="93"/>
      <c r="V7" s="6"/>
      <c r="W7" s="6"/>
      <c r="X7" s="6"/>
      <c r="Y7" s="6"/>
      <c r="Z7" s="6"/>
      <c r="AA7" s="6"/>
      <c r="AB7" s="6"/>
      <c r="AC7" s="6"/>
      <c r="AD7" s="1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10"/>
      <c r="B8" s="94" t="s">
        <v>32</v>
      </c>
      <c r="C8" s="95" t="s">
        <v>13</v>
      </c>
      <c r="D8" s="95" t="s">
        <v>13</v>
      </c>
      <c r="E8" s="95" t="s">
        <v>33</v>
      </c>
      <c r="F8" s="95" t="s">
        <v>34</v>
      </c>
      <c r="G8" s="96" t="s">
        <v>35</v>
      </c>
      <c r="H8" s="15"/>
      <c r="I8" s="3"/>
      <c r="J8" s="97"/>
      <c r="K8" s="87" t="s">
        <v>36</v>
      </c>
      <c r="L8" s="3"/>
      <c r="M8" s="78"/>
      <c r="N8" s="88" t="s">
        <v>37</v>
      </c>
      <c r="O8" s="78"/>
      <c r="P8" s="78"/>
      <c r="Q8" s="78"/>
      <c r="R8" s="78"/>
      <c r="S8" s="89" t="s">
        <v>37</v>
      </c>
      <c r="T8" s="89" t="s">
        <v>38</v>
      </c>
      <c r="U8" s="89" t="s">
        <v>39</v>
      </c>
      <c r="V8" s="88" t="s">
        <v>40</v>
      </c>
      <c r="W8" s="10"/>
      <c r="X8" s="10"/>
      <c r="Y8" s="10"/>
      <c r="Z8" s="10"/>
      <c r="AA8" s="10"/>
      <c r="AB8" s="10"/>
      <c r="AC8" s="10"/>
      <c r="AD8" s="1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10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98"/>
      <c r="N9" s="9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10"/>
      <c r="B10" s="100"/>
      <c r="C10" s="6"/>
      <c r="D10" s="6"/>
      <c r="E10" s="6"/>
      <c r="F10" s="6"/>
      <c r="G10" s="6"/>
      <c r="H10" s="6"/>
      <c r="I10" s="6"/>
      <c r="J10" s="6"/>
      <c r="K10" s="6"/>
      <c r="L10" s="6"/>
      <c r="M10" s="98"/>
      <c r="N10" s="99"/>
      <c r="O10" s="6"/>
      <c r="P10" s="6"/>
      <c r="Q10" s="6"/>
      <c r="R10" s="6"/>
      <c r="S10" s="6"/>
      <c r="T10" s="6"/>
      <c r="U10" s="6"/>
      <c r="V10" s="6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Shehov</v>
      </c>
      <c r="F11" s="103" t="str">
        <f t="shared" ref="F11:F16" si="7">$E$5</f>
        <v>debosch</v>
      </c>
      <c r="G11" s="95">
        <f t="shared" ref="G11:G42" si="8">SUM(K11)</f>
        <v>2</v>
      </c>
      <c r="H11" s="97"/>
      <c r="I11" s="95">
        <f t="shared" ref="I11:I17" si="9">SUM(L11)</f>
        <v>2</v>
      </c>
      <c r="J11" s="97"/>
      <c r="K11" s="103">
        <v>2.0</v>
      </c>
      <c r="L11" s="103">
        <v>2.0</v>
      </c>
      <c r="M11" s="98"/>
      <c r="N11" s="99"/>
      <c r="O11" s="6"/>
      <c r="P11" s="6"/>
      <c r="Q11" s="6"/>
      <c r="R11" s="6"/>
      <c r="S11" s="6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Shehov  - (Нидерланды) debosch</v>
      </c>
      <c r="V11" s="10" t="str">
        <f t="shared" ref="V11:V46" si="11">TEXT(G11,"0")&amp;":"&amp;TEXT(I11,"0")</f>
        <v>2:2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Shehov</v>
      </c>
      <c r="F12" s="103" t="str">
        <f t="shared" si="7"/>
        <v>debosch</v>
      </c>
      <c r="G12" s="95">
        <f t="shared" si="8"/>
        <v>4</v>
      </c>
      <c r="H12" s="97"/>
      <c r="I12" s="95">
        <f t="shared" si="9"/>
        <v>1</v>
      </c>
      <c r="J12" s="97"/>
      <c r="K12" s="103">
        <v>4.0</v>
      </c>
      <c r="L12" s="103">
        <v>1.0</v>
      </c>
      <c r="M12" s="98">
        <v>4.0</v>
      </c>
      <c r="N12" s="99"/>
      <c r="O12" s="6"/>
      <c r="P12" s="6"/>
      <c r="Q12" s="6"/>
      <c r="R12" s="6"/>
      <c r="S12" s="6">
        <v>2.0</v>
      </c>
      <c r="T12" s="104">
        <v>170.0</v>
      </c>
      <c r="U12" s="105" t="str">
        <f t="shared" si="10"/>
        <v>14:05 Penalty shot cup (Испания) Shehov  - (Нидерланды) debosch</v>
      </c>
      <c r="V12" s="10" t="str">
        <f t="shared" si="11"/>
        <v>4:1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Shehov</v>
      </c>
      <c r="F13" s="103" t="str">
        <f t="shared" si="7"/>
        <v>debosch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/>
      <c r="O13" s="6"/>
      <c r="P13" s="6"/>
      <c r="Q13" s="6"/>
      <c r="R13" s="6"/>
      <c r="S13" s="6">
        <v>3.0</v>
      </c>
      <c r="T13" s="104">
        <v>171.0</v>
      </c>
      <c r="U13" s="105" t="str">
        <f t="shared" si="10"/>
        <v>14:10 Penalty shot cup (Испания) Shehov  - (Нидерланды) debosch</v>
      </c>
      <c r="V13" s="10" t="str">
        <f t="shared" si="11"/>
        <v>5:3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ovoshnoy</v>
      </c>
      <c r="F14" s="103" t="str">
        <f t="shared" si="7"/>
        <v>debosch</v>
      </c>
      <c r="G14" s="95">
        <f t="shared" si="8"/>
        <v>5</v>
      </c>
      <c r="H14" s="97"/>
      <c r="I14" s="95">
        <f t="shared" si="9"/>
        <v>4</v>
      </c>
      <c r="J14" s="97"/>
      <c r="K14" s="103">
        <v>5.0</v>
      </c>
      <c r="L14" s="103">
        <v>4.0</v>
      </c>
      <c r="M14" s="98"/>
      <c r="N14" s="99"/>
      <c r="O14" s="6"/>
      <c r="P14" s="6"/>
      <c r="Q14" s="6"/>
      <c r="R14" s="6"/>
      <c r="S14" s="6">
        <v>1.0</v>
      </c>
      <c r="T14" s="104">
        <v>172.0</v>
      </c>
      <c r="U14" s="105" t="str">
        <f t="shared" si="10"/>
        <v>14:15 Penalty shot cup (Германия) ovoshnoy  - (Нидерланды) debosch</v>
      </c>
      <c r="V14" s="10" t="str">
        <f t="shared" si="11"/>
        <v>5:4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ovoshnoy</v>
      </c>
      <c r="F15" s="103" t="str">
        <f t="shared" si="7"/>
        <v>debosch</v>
      </c>
      <c r="G15" s="95">
        <f t="shared" si="8"/>
        <v>4</v>
      </c>
      <c r="H15" s="97"/>
      <c r="I15" s="95">
        <f t="shared" si="9"/>
        <v>5</v>
      </c>
      <c r="J15" s="97"/>
      <c r="K15" s="103">
        <v>4.0</v>
      </c>
      <c r="L15" s="103">
        <v>5.0</v>
      </c>
      <c r="M15" s="98"/>
      <c r="N15" s="99"/>
      <c r="O15" s="6"/>
      <c r="P15" s="6"/>
      <c r="Q15" s="6"/>
      <c r="R15" s="6"/>
      <c r="S15" s="6">
        <v>2.0</v>
      </c>
      <c r="T15" s="104">
        <v>173.0</v>
      </c>
      <c r="U15" s="105" t="str">
        <f t="shared" si="10"/>
        <v>14:20 Penalty shot cup (Германия) ovoshnoy  - (Нидерланды) debosch</v>
      </c>
      <c r="V15" s="10" t="str">
        <f t="shared" si="11"/>
        <v>4:5</v>
      </c>
      <c r="W15" s="10"/>
      <c r="X15" s="10"/>
      <c r="Y15" s="10"/>
      <c r="Z15" s="10"/>
      <c r="AA15" s="10"/>
      <c r="AB15" s="10"/>
      <c r="AC15" s="106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ovoshnoy</v>
      </c>
      <c r="F16" s="103" t="str">
        <f t="shared" si="7"/>
        <v>debosch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/>
      <c r="O16" s="6"/>
      <c r="P16" s="6"/>
      <c r="Q16" s="6"/>
      <c r="R16" s="6"/>
      <c r="S16" s="6">
        <v>3.0</v>
      </c>
      <c r="T16" s="104">
        <v>174.0</v>
      </c>
      <c r="U16" s="105" t="str">
        <f t="shared" si="10"/>
        <v>14:25 Penalty shot cup (Германия) ovoshnoy  - (Нидерланды) debosch</v>
      </c>
      <c r="V16" s="10" t="str">
        <f t="shared" si="11"/>
        <v>4:4</v>
      </c>
      <c r="W16" s="10"/>
      <c r="X16" s="10"/>
      <c r="Y16" s="10"/>
      <c r="Z16" s="10"/>
      <c r="AA16" s="10"/>
      <c r="AB16" s="10"/>
      <c r="AC16" s="10"/>
      <c r="AD16" s="107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ovoshnoy</v>
      </c>
      <c r="F17" s="103" t="str">
        <f t="shared" ref="F17:F22" si="15">$E$4</f>
        <v>Shehov</v>
      </c>
      <c r="G17" s="95">
        <f t="shared" si="8"/>
        <v>5</v>
      </c>
      <c r="H17" s="97"/>
      <c r="I17" s="95">
        <f t="shared" si="9"/>
        <v>4</v>
      </c>
      <c r="J17" s="97"/>
      <c r="K17" s="25">
        <v>5.0</v>
      </c>
      <c r="L17" s="25">
        <v>4.0</v>
      </c>
      <c r="M17" s="98"/>
      <c r="N17" s="99"/>
      <c r="O17" s="108"/>
      <c r="P17" s="6"/>
      <c r="Q17" s="108"/>
      <c r="R17" s="108"/>
      <c r="S17" s="6">
        <v>1.0</v>
      </c>
      <c r="T17" s="104">
        <v>175.0</v>
      </c>
      <c r="U17" s="105" t="str">
        <f t="shared" si="10"/>
        <v>14:30 Penalty shot cup (Германия) ovoshnoy  - (Испания) Shehov</v>
      </c>
      <c r="V17" s="10" t="str">
        <f t="shared" si="11"/>
        <v>5:4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ovoshnoy</v>
      </c>
      <c r="F18" s="103" t="str">
        <f t="shared" si="15"/>
        <v>Shehov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/>
      <c r="O18" s="108"/>
      <c r="P18" s="6"/>
      <c r="Q18" s="108"/>
      <c r="R18" s="108"/>
      <c r="S18" s="6">
        <v>2.0</v>
      </c>
      <c r="T18" s="104">
        <v>176.0</v>
      </c>
      <c r="U18" s="105" t="str">
        <f t="shared" si="10"/>
        <v>14:35 Penalty shot cup (Германия) ovoshnoy  - (Испания) Shehov</v>
      </c>
      <c r="V18" s="10" t="str">
        <f t="shared" si="11"/>
        <v>4:4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ovoshnoy</v>
      </c>
      <c r="F19" s="103" t="str">
        <f t="shared" si="15"/>
        <v>Shehov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/>
      <c r="O19" s="108"/>
      <c r="P19" s="6"/>
      <c r="Q19" s="108"/>
      <c r="R19" s="108"/>
      <c r="S19" s="6">
        <v>3.0</v>
      </c>
      <c r="T19" s="104">
        <v>177.0</v>
      </c>
      <c r="U19" s="105" t="str">
        <f t="shared" si="10"/>
        <v>14:40 Penalty shot cup (Германия) ovoshnoy  - (Испания) Shehov</v>
      </c>
      <c r="V19" s="10" t="str">
        <f t="shared" si="11"/>
        <v>4:5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debosch</v>
      </c>
      <c r="F20" s="103" t="str">
        <f t="shared" si="15"/>
        <v>Shehov</v>
      </c>
      <c r="G20" s="95">
        <f t="shared" si="8"/>
        <v>0</v>
      </c>
      <c r="H20" s="97"/>
      <c r="I20" s="95">
        <f t="shared" si="16"/>
        <v>3</v>
      </c>
      <c r="J20" s="97"/>
      <c r="K20" s="103">
        <v>0.0</v>
      </c>
      <c r="L20" s="103">
        <v>3.0</v>
      </c>
      <c r="M20" s="98"/>
      <c r="N20" s="99"/>
      <c r="O20" s="108"/>
      <c r="P20" s="6"/>
      <c r="Q20" s="108"/>
      <c r="R20" s="108"/>
      <c r="S20" s="6">
        <v>1.0</v>
      </c>
      <c r="T20" s="104">
        <v>178.0</v>
      </c>
      <c r="U20" s="105" t="str">
        <f t="shared" si="10"/>
        <v>14:45 Penalty shot cup (Нидерланды) debosch  - (Испания) Shehov</v>
      </c>
      <c r="V20" s="10" t="str">
        <f t="shared" si="11"/>
        <v>0:3</v>
      </c>
      <c r="W20" s="10"/>
      <c r="X20" s="10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debosch</v>
      </c>
      <c r="F21" s="103" t="str">
        <f t="shared" si="15"/>
        <v>Shehov</v>
      </c>
      <c r="G21" s="95">
        <f t="shared" si="8"/>
        <v>4</v>
      </c>
      <c r="H21" s="97"/>
      <c r="I21" s="95">
        <f t="shared" si="16"/>
        <v>5</v>
      </c>
      <c r="J21" s="97"/>
      <c r="K21" s="103">
        <v>4.0</v>
      </c>
      <c r="L21" s="103">
        <v>5.0</v>
      </c>
      <c r="M21" s="6"/>
      <c r="N21" s="99"/>
      <c r="O21" s="108"/>
      <c r="P21" s="6"/>
      <c r="Q21" s="108"/>
      <c r="R21" s="108"/>
      <c r="S21" s="6">
        <v>2.0</v>
      </c>
      <c r="T21" s="104">
        <v>179.0</v>
      </c>
      <c r="U21" s="105" t="str">
        <f t="shared" si="10"/>
        <v>14:50 Penalty shot cup (Нидерланды) debosch  - (Испания) Shehov</v>
      </c>
      <c r="V21" s="10" t="str">
        <f t="shared" si="11"/>
        <v>4:5</v>
      </c>
      <c r="W21" s="10"/>
      <c r="X21" s="109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debosch</v>
      </c>
      <c r="F22" s="103" t="str">
        <f t="shared" si="15"/>
        <v>Shehov</v>
      </c>
      <c r="G22" s="95">
        <f t="shared" si="8"/>
        <v>4</v>
      </c>
      <c r="H22" s="97"/>
      <c r="I22" s="95">
        <f t="shared" si="16"/>
        <v>1</v>
      </c>
      <c r="J22" s="97"/>
      <c r="K22" s="103">
        <v>4.0</v>
      </c>
      <c r="L22" s="103">
        <v>1.0</v>
      </c>
      <c r="M22" s="6">
        <v>4.0</v>
      </c>
      <c r="N22" s="99"/>
      <c r="O22" s="6"/>
      <c r="P22" s="6"/>
      <c r="Q22" s="6"/>
      <c r="R22" s="6"/>
      <c r="S22" s="6">
        <v>3.0</v>
      </c>
      <c r="T22" s="104">
        <v>180.0</v>
      </c>
      <c r="U22" s="105" t="str">
        <f t="shared" si="10"/>
        <v>14:55 Penalty shot cup (Нидерланды) debosch  - (Испания) Shehov</v>
      </c>
      <c r="V22" s="10" t="str">
        <f t="shared" si="11"/>
        <v>4:1</v>
      </c>
      <c r="W22" s="10"/>
      <c r="X22" s="10"/>
      <c r="Y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10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debosch</v>
      </c>
      <c r="F23" s="103" t="str">
        <f t="shared" ref="F23:F28" si="20">$E$6</f>
        <v>ovoshnoy</v>
      </c>
      <c r="G23" s="95">
        <f t="shared" si="8"/>
        <v>1</v>
      </c>
      <c r="H23" s="97"/>
      <c r="I23" s="95">
        <f t="shared" ref="I23:I29" si="21">SUM(L23)</f>
        <v>3</v>
      </c>
      <c r="J23" s="97"/>
      <c r="K23" s="103">
        <v>1.0</v>
      </c>
      <c r="L23" s="103">
        <v>3.0</v>
      </c>
      <c r="M23" s="6"/>
      <c r="N23" s="105"/>
      <c r="O23" s="6"/>
      <c r="P23" s="6"/>
      <c r="Q23" s="6"/>
      <c r="R23" s="6"/>
      <c r="S23" s="6">
        <v>1.0</v>
      </c>
      <c r="T23" s="104">
        <v>181.0</v>
      </c>
      <c r="U23" s="105" t="str">
        <f t="shared" si="10"/>
        <v>15:00 Penalty shot cup (Нидерланды) debosch  - (Германия) ovoshnoy</v>
      </c>
      <c r="V23" s="10" t="str">
        <f t="shared" si="11"/>
        <v>1:3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ht="15.75" customHeight="1">
      <c r="A24" s="10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debosch</v>
      </c>
      <c r="F24" s="103" t="str">
        <f t="shared" si="20"/>
        <v>ovoshnoy</v>
      </c>
      <c r="G24" s="95">
        <f t="shared" si="8"/>
        <v>1</v>
      </c>
      <c r="H24" s="97"/>
      <c r="I24" s="95">
        <f t="shared" si="21"/>
        <v>3</v>
      </c>
      <c r="J24" s="97"/>
      <c r="K24" s="103">
        <v>1.0</v>
      </c>
      <c r="L24" s="103">
        <v>3.0</v>
      </c>
      <c r="M24" s="6"/>
      <c r="N24" s="105"/>
      <c r="O24" s="6"/>
      <c r="P24" s="6"/>
      <c r="Q24" s="6"/>
      <c r="R24" s="6"/>
      <c r="S24" s="6">
        <v>2.0</v>
      </c>
      <c r="T24" s="104">
        <v>182.0</v>
      </c>
      <c r="U24" s="105" t="str">
        <f t="shared" si="10"/>
        <v>15:05 Penalty shot cup (Нидерланды) debosch  - (Германия) ovoshnoy</v>
      </c>
      <c r="V24" s="10" t="str">
        <f t="shared" si="11"/>
        <v>1:3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ht="15.75" customHeight="1">
      <c r="A25" s="10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debosch</v>
      </c>
      <c r="F25" s="103" t="str">
        <f t="shared" si="20"/>
        <v>ovoshnoy</v>
      </c>
      <c r="G25" s="95">
        <f t="shared" si="8"/>
        <v>4</v>
      </c>
      <c r="H25" s="97"/>
      <c r="I25" s="95">
        <f t="shared" si="21"/>
        <v>3</v>
      </c>
      <c r="J25" s="97"/>
      <c r="K25" s="110">
        <v>4.0</v>
      </c>
      <c r="L25" s="110">
        <v>3.0</v>
      </c>
      <c r="M25" s="6"/>
      <c r="N25" s="105"/>
      <c r="O25" s="6"/>
      <c r="P25" s="6"/>
      <c r="Q25" s="6"/>
      <c r="R25" s="6"/>
      <c r="S25" s="6">
        <v>3.0</v>
      </c>
      <c r="T25" s="104">
        <v>183.0</v>
      </c>
      <c r="U25" s="105" t="str">
        <f t="shared" si="10"/>
        <v>15:10 Penalty shot cup (Нидерланды) debosch  - (Германия) ovoshnoy</v>
      </c>
      <c r="V25" s="10" t="str">
        <f t="shared" si="11"/>
        <v>4:3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ht="15.75" customHeight="1">
      <c r="A26" s="10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Shehov</v>
      </c>
      <c r="F26" s="103" t="str">
        <f t="shared" si="20"/>
        <v>ovoshnoy</v>
      </c>
      <c r="G26" s="95">
        <f t="shared" si="8"/>
        <v>5</v>
      </c>
      <c r="H26" s="97"/>
      <c r="I26" s="95">
        <f t="shared" si="21"/>
        <v>5</v>
      </c>
      <c r="J26" s="97"/>
      <c r="K26" s="110">
        <v>5.0</v>
      </c>
      <c r="L26" s="110">
        <v>5.0</v>
      </c>
      <c r="M26" s="6"/>
      <c r="N26" s="105">
        <v>1.0</v>
      </c>
      <c r="O26" s="6"/>
      <c r="P26" s="6"/>
      <c r="Q26" s="6"/>
      <c r="R26" s="6"/>
      <c r="S26" s="6">
        <v>1.0</v>
      </c>
      <c r="T26" s="104">
        <v>184.0</v>
      </c>
      <c r="U26" s="105" t="str">
        <f t="shared" si="10"/>
        <v>15:15 Penalty shot cup (Испания) Shehov  - (Германия) ovoshnoy</v>
      </c>
      <c r="V26" s="10" t="str">
        <f t="shared" si="11"/>
        <v>5:5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10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Shehov</v>
      </c>
      <c r="F27" s="103" t="str">
        <f t="shared" si="20"/>
        <v>ovoshnoy</v>
      </c>
      <c r="G27" s="95">
        <f t="shared" si="8"/>
        <v>4</v>
      </c>
      <c r="H27" s="97"/>
      <c r="I27" s="95">
        <f t="shared" si="21"/>
        <v>1</v>
      </c>
      <c r="J27" s="97"/>
      <c r="K27" s="110">
        <v>4.0</v>
      </c>
      <c r="L27" s="110">
        <v>1.0</v>
      </c>
      <c r="M27" s="6"/>
      <c r="N27" s="105">
        <v>2.0</v>
      </c>
      <c r="O27" s="6"/>
      <c r="P27" s="6"/>
      <c r="Q27" s="6"/>
      <c r="R27" s="6"/>
      <c r="S27" s="6">
        <v>2.0</v>
      </c>
      <c r="T27" s="104">
        <v>185.0</v>
      </c>
      <c r="U27" s="105" t="str">
        <f t="shared" si="10"/>
        <v>15:20 Penalty shot cup (Испания) Shehov  - (Германия) ovoshnoy</v>
      </c>
      <c r="V27" s="10" t="str">
        <f t="shared" si="11"/>
        <v>4:1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10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Shehov</v>
      </c>
      <c r="F28" s="103" t="str">
        <f t="shared" si="20"/>
        <v>ovoshnoy</v>
      </c>
      <c r="G28" s="95">
        <f t="shared" si="8"/>
        <v>5</v>
      </c>
      <c r="H28" s="97"/>
      <c r="I28" s="95">
        <f t="shared" si="21"/>
        <v>3</v>
      </c>
      <c r="J28" s="103"/>
      <c r="K28" s="110">
        <v>5.0</v>
      </c>
      <c r="L28" s="103">
        <v>3.0</v>
      </c>
      <c r="M28" s="6"/>
      <c r="N28" s="105">
        <v>3.0</v>
      </c>
      <c r="O28" s="6"/>
      <c r="P28" s="6"/>
      <c r="Q28" s="6"/>
      <c r="R28" s="6"/>
      <c r="S28" s="6">
        <v>3.0</v>
      </c>
      <c r="T28" s="104">
        <v>186.0</v>
      </c>
      <c r="U28" s="105" t="str">
        <f t="shared" si="10"/>
        <v>15:25 Penalty shot cup (Испания) Shehov  - (Германия) ovoshnoy</v>
      </c>
      <c r="V28" s="10" t="str">
        <f t="shared" si="11"/>
        <v>5:3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10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Shehov</v>
      </c>
      <c r="F29" s="103" t="str">
        <f t="shared" ref="F29:F34" si="25">$E$5</f>
        <v>debosch</v>
      </c>
      <c r="G29" s="95">
        <f t="shared" si="8"/>
        <v>4</v>
      </c>
      <c r="H29" s="97"/>
      <c r="I29" s="95">
        <f t="shared" si="21"/>
        <v>2</v>
      </c>
      <c r="J29" s="95"/>
      <c r="K29" s="111">
        <v>4.0</v>
      </c>
      <c r="L29" s="103">
        <v>2.0</v>
      </c>
      <c r="M29" s="6"/>
      <c r="N29" s="105">
        <v>1.0</v>
      </c>
      <c r="O29" s="6"/>
      <c r="P29" s="6"/>
      <c r="Q29" s="6"/>
      <c r="R29" s="6"/>
      <c r="S29" s="6">
        <v>1.0</v>
      </c>
      <c r="T29" s="104">
        <v>187.0</v>
      </c>
      <c r="U29" s="105" t="str">
        <f t="shared" si="10"/>
        <v>15:30 Penalty shot cup (Испания) Shehov  - (Нидерланды) debosch</v>
      </c>
      <c r="V29" s="10" t="str">
        <f t="shared" si="11"/>
        <v>4:2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ht="15.75" customHeight="1">
      <c r="A30" s="10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Shehov</v>
      </c>
      <c r="F30" s="103" t="str">
        <f t="shared" si="25"/>
        <v>debosch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6"/>
      <c r="N30" s="105">
        <v>2.0</v>
      </c>
      <c r="O30" s="6"/>
      <c r="P30" s="6"/>
      <c r="Q30" s="6"/>
      <c r="R30" s="6"/>
      <c r="S30" s="6">
        <v>2.0</v>
      </c>
      <c r="T30" s="104">
        <v>188.0</v>
      </c>
      <c r="U30" s="105" t="str">
        <f t="shared" si="10"/>
        <v>15:35 Penalty shot cup (Испания) Shehov  - (Нидерланды) debosch</v>
      </c>
      <c r="V30" s="10" t="str">
        <f t="shared" si="11"/>
        <v>5:3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ht="15.75" customHeight="1">
      <c r="A31" s="10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Shehov</v>
      </c>
      <c r="F31" s="103" t="str">
        <f t="shared" si="25"/>
        <v>debosch</v>
      </c>
      <c r="G31" s="95">
        <f t="shared" si="8"/>
        <v>5</v>
      </c>
      <c r="H31" s="97"/>
      <c r="I31" s="95">
        <f t="shared" si="26"/>
        <v>5</v>
      </c>
      <c r="J31" s="97"/>
      <c r="K31" s="103">
        <v>5.0</v>
      </c>
      <c r="L31" s="103">
        <v>5.0</v>
      </c>
      <c r="M31" s="6"/>
      <c r="N31" s="105">
        <v>3.0</v>
      </c>
      <c r="O31" s="6"/>
      <c r="P31" s="6"/>
      <c r="Q31" s="6"/>
      <c r="R31" s="6"/>
      <c r="S31" s="6">
        <v>3.0</v>
      </c>
      <c r="T31" s="104">
        <v>189.0</v>
      </c>
      <c r="U31" s="105" t="str">
        <f t="shared" si="10"/>
        <v>15:40 Penalty shot cup (Испания) Shehov  - (Нидерланды) debosch</v>
      </c>
      <c r="V31" s="10" t="str">
        <f t="shared" si="11"/>
        <v>5:5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ht="15.75" customHeight="1">
      <c r="A32" s="10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ovoshnoy</v>
      </c>
      <c r="F32" s="103" t="str">
        <f t="shared" si="25"/>
        <v>debosch</v>
      </c>
      <c r="G32" s="95">
        <f t="shared" si="8"/>
        <v>4</v>
      </c>
      <c r="H32" s="97"/>
      <c r="I32" s="95">
        <f t="shared" si="26"/>
        <v>2</v>
      </c>
      <c r="J32" s="97"/>
      <c r="K32" s="103">
        <v>4.0</v>
      </c>
      <c r="L32" s="103">
        <v>2.0</v>
      </c>
      <c r="M32" s="6"/>
      <c r="N32" s="105">
        <v>1.0</v>
      </c>
      <c r="O32" s="6"/>
      <c r="P32" s="6"/>
      <c r="Q32" s="6"/>
      <c r="R32" s="6"/>
      <c r="S32" s="6">
        <v>1.0</v>
      </c>
      <c r="T32" s="104">
        <v>190.0</v>
      </c>
      <c r="U32" s="105" t="str">
        <f t="shared" si="10"/>
        <v>15:45 Penalty shot cup (Германия) ovoshnoy  - (Нидерланды) debosch</v>
      </c>
      <c r="V32" s="10" t="str">
        <f t="shared" si="11"/>
        <v>4:2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10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ovoshnoy</v>
      </c>
      <c r="F33" s="103" t="str">
        <f t="shared" si="25"/>
        <v>debosch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6">
        <v>3.0</v>
      </c>
      <c r="N33" s="105">
        <v>2.0</v>
      </c>
      <c r="O33" s="6"/>
      <c r="P33" s="6"/>
      <c r="Q33" s="6"/>
      <c r="R33" s="6"/>
      <c r="S33" s="6">
        <v>2.0</v>
      </c>
      <c r="T33" s="104">
        <v>191.0</v>
      </c>
      <c r="U33" s="105" t="str">
        <f t="shared" si="10"/>
        <v>15:50 Penalty shot cup (Германия) ovoshnoy  - (Нидерланды) debosch</v>
      </c>
      <c r="V33" s="10" t="str">
        <f t="shared" si="11"/>
        <v>3:4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10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ovoshnoy</v>
      </c>
      <c r="F34" s="103" t="str">
        <f t="shared" si="25"/>
        <v>debosch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6"/>
      <c r="N34" s="105">
        <v>3.0</v>
      </c>
      <c r="O34" s="6"/>
      <c r="P34" s="6"/>
      <c r="Q34" s="6"/>
      <c r="R34" s="6"/>
      <c r="S34" s="6">
        <v>3.0</v>
      </c>
      <c r="T34" s="104">
        <v>192.0</v>
      </c>
      <c r="U34" s="105" t="str">
        <f t="shared" si="10"/>
        <v>15:55 Penalty shot cup (Германия) ovoshnoy  - (Нидерланды) debosch</v>
      </c>
      <c r="V34" s="10" t="str">
        <f t="shared" si="11"/>
        <v>4:4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10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ovoshnoy</v>
      </c>
      <c r="F35" s="103" t="str">
        <f t="shared" ref="F35:F40" si="30">$E$4</f>
        <v>Shehov</v>
      </c>
      <c r="G35" s="95">
        <f t="shared" si="8"/>
        <v>5</v>
      </c>
      <c r="H35" s="97"/>
      <c r="I35" s="95">
        <f t="shared" ref="I35:I46" si="31">SUM(L35)</f>
        <v>5</v>
      </c>
      <c r="J35" s="97"/>
      <c r="K35" s="103">
        <v>5.0</v>
      </c>
      <c r="L35" s="103">
        <v>5.0</v>
      </c>
      <c r="M35" s="6"/>
      <c r="N35" s="105">
        <v>1.0</v>
      </c>
      <c r="O35" s="6"/>
      <c r="P35" s="6"/>
      <c r="Q35" s="6"/>
      <c r="R35" s="6"/>
      <c r="S35" s="6">
        <v>1.0</v>
      </c>
      <c r="T35" s="104">
        <v>193.0</v>
      </c>
      <c r="U35" s="105" t="str">
        <f t="shared" si="10"/>
        <v>16:00 Penalty shot cup (Германия) ovoshnoy  - (Испания) Shehov</v>
      </c>
      <c r="V35" s="10" t="str">
        <f t="shared" si="11"/>
        <v>5:5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ht="15.75" customHeight="1">
      <c r="A36" s="10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ovoshnoy</v>
      </c>
      <c r="F36" s="103" t="str">
        <f t="shared" si="30"/>
        <v>Shehov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6"/>
      <c r="N36" s="105">
        <v>2.0</v>
      </c>
      <c r="O36" s="6"/>
      <c r="P36" s="6"/>
      <c r="Q36" s="6"/>
      <c r="R36" s="6"/>
      <c r="S36" s="6">
        <v>2.0</v>
      </c>
      <c r="T36" s="104">
        <v>194.0</v>
      </c>
      <c r="U36" s="105" t="str">
        <f t="shared" si="10"/>
        <v>16:05 Penalty shot cup (Германия) ovoshnoy  - (Испания) Shehov</v>
      </c>
      <c r="V36" s="10" t="str">
        <f t="shared" si="11"/>
        <v>3:4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ht="15.75" customHeight="1">
      <c r="A37" s="10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ovoshnoy</v>
      </c>
      <c r="F37" s="103" t="str">
        <f t="shared" si="30"/>
        <v>Shehov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6"/>
      <c r="N37" s="105">
        <v>3.0</v>
      </c>
      <c r="O37" s="6"/>
      <c r="P37" s="6"/>
      <c r="Q37" s="6"/>
      <c r="R37" s="6"/>
      <c r="S37" s="6">
        <v>3.0</v>
      </c>
      <c r="T37" s="104">
        <v>195.0</v>
      </c>
      <c r="U37" s="105" t="str">
        <f t="shared" si="10"/>
        <v>16:10 Penalty shot cup (Германия) ovoshnoy  - (Испания) Shehov</v>
      </c>
      <c r="V37" s="10" t="str">
        <f t="shared" si="11"/>
        <v>3:4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ht="15.75" customHeight="1">
      <c r="A38" s="10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debosch</v>
      </c>
      <c r="F38" s="103" t="str">
        <f t="shared" si="30"/>
        <v>Shehov</v>
      </c>
      <c r="G38" s="95">
        <f t="shared" si="8"/>
        <v>4</v>
      </c>
      <c r="H38" s="10"/>
      <c r="I38" s="95">
        <f t="shared" si="31"/>
        <v>4</v>
      </c>
      <c r="J38" s="10"/>
      <c r="K38" s="103">
        <v>4.0</v>
      </c>
      <c r="L38" s="103">
        <v>4.0</v>
      </c>
      <c r="M38" s="109"/>
      <c r="N38" s="105">
        <v>1.0</v>
      </c>
      <c r="O38" s="10"/>
      <c r="P38" s="10"/>
      <c r="Q38" s="10"/>
      <c r="R38" s="10"/>
      <c r="S38" s="6">
        <v>1.0</v>
      </c>
      <c r="T38" s="104">
        <v>196.0</v>
      </c>
      <c r="U38" s="105" t="str">
        <f t="shared" si="10"/>
        <v>16:15 Penalty shot cup (Нидерланды) debosch  - (Испания) Shehov</v>
      </c>
      <c r="V38" s="10" t="str">
        <f t="shared" si="11"/>
        <v>4:4</v>
      </c>
      <c r="W38" s="79"/>
      <c r="X38" s="79"/>
      <c r="Y38" s="79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10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debosch</v>
      </c>
      <c r="F39" s="103" t="str">
        <f t="shared" si="30"/>
        <v>Shehov</v>
      </c>
      <c r="G39" s="95">
        <f t="shared" si="8"/>
        <v>1</v>
      </c>
      <c r="H39" s="10"/>
      <c r="I39" s="95">
        <f t="shared" si="31"/>
        <v>3</v>
      </c>
      <c r="J39" s="10"/>
      <c r="K39" s="103">
        <v>1.0</v>
      </c>
      <c r="L39" s="103">
        <v>3.0</v>
      </c>
      <c r="M39" s="109"/>
      <c r="N39" s="105">
        <v>2.0</v>
      </c>
      <c r="O39" s="10"/>
      <c r="P39" s="10"/>
      <c r="Q39" s="10"/>
      <c r="R39" s="10"/>
      <c r="S39" s="6">
        <v>2.0</v>
      </c>
      <c r="T39" s="104">
        <v>197.0</v>
      </c>
      <c r="U39" s="105" t="str">
        <f t="shared" si="10"/>
        <v>16:20 Penalty shot cup (Нидерланды) debosch  - (Испания) Shehov</v>
      </c>
      <c r="V39" s="10" t="str">
        <f t="shared" si="11"/>
        <v>1:3</v>
      </c>
      <c r="W39" s="79"/>
      <c r="X39" s="79"/>
      <c r="Y39" s="79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10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debosch</v>
      </c>
      <c r="F40" s="103" t="str">
        <f t="shared" si="30"/>
        <v>Shehov</v>
      </c>
      <c r="G40" s="95">
        <f t="shared" si="8"/>
        <v>4</v>
      </c>
      <c r="H40" s="10"/>
      <c r="I40" s="95">
        <f t="shared" si="31"/>
        <v>2</v>
      </c>
      <c r="J40" s="10"/>
      <c r="K40" s="103">
        <v>4.0</v>
      </c>
      <c r="L40" s="103">
        <v>2.0</v>
      </c>
      <c r="M40" s="7"/>
      <c r="N40" s="105">
        <v>3.0</v>
      </c>
      <c r="O40" s="10"/>
      <c r="P40" s="10"/>
      <c r="Q40" s="10"/>
      <c r="R40" s="10"/>
      <c r="S40" s="6">
        <v>3.0</v>
      </c>
      <c r="T40" s="104">
        <v>198.0</v>
      </c>
      <c r="U40" s="105" t="str">
        <f t="shared" si="10"/>
        <v>16:25 Penalty shot cup (Нидерланды) debosch  - (Испания) Shehov</v>
      </c>
      <c r="V40" s="10" t="str">
        <f t="shared" si="11"/>
        <v>4:2</v>
      </c>
      <c r="W40" s="79"/>
      <c r="X40" s="79"/>
      <c r="Y40" s="79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10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debosch</v>
      </c>
      <c r="F41" s="103" t="str">
        <f t="shared" ref="F41:F46" si="35">$E$6</f>
        <v>ovoshnoy</v>
      </c>
      <c r="G41" s="95">
        <f t="shared" si="8"/>
        <v>3</v>
      </c>
      <c r="H41" s="10"/>
      <c r="I41" s="95">
        <f t="shared" si="31"/>
        <v>3</v>
      </c>
      <c r="J41" s="10"/>
      <c r="K41" s="103">
        <v>3.0</v>
      </c>
      <c r="L41" s="103">
        <v>3.0</v>
      </c>
      <c r="M41" s="7"/>
      <c r="N41" s="105">
        <v>3.0</v>
      </c>
      <c r="O41" s="10"/>
      <c r="P41" s="10"/>
      <c r="Q41" s="10"/>
      <c r="R41" s="10"/>
      <c r="S41" s="6">
        <v>1.0</v>
      </c>
      <c r="T41" s="104">
        <v>199.0</v>
      </c>
      <c r="U41" s="105" t="str">
        <f t="shared" si="10"/>
        <v>16:30 Penalty shot cup (Нидерланды) debosch  - (Германия) ovoshnoy</v>
      </c>
      <c r="V41" s="10" t="str">
        <f t="shared" si="11"/>
        <v>3:3</v>
      </c>
      <c r="W41" s="79"/>
      <c r="X41" s="79"/>
      <c r="Y41" s="79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ht="15.75" customHeight="1">
      <c r="A42" s="10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debosch</v>
      </c>
      <c r="F42" s="103" t="str">
        <f t="shared" si="35"/>
        <v>ovoshnoy</v>
      </c>
      <c r="G42" s="95">
        <f t="shared" si="8"/>
        <v>1</v>
      </c>
      <c r="H42" s="10"/>
      <c r="I42" s="95">
        <f t="shared" si="31"/>
        <v>3</v>
      </c>
      <c r="J42" s="103"/>
      <c r="K42" s="103">
        <v>1.0</v>
      </c>
      <c r="L42" s="103">
        <v>3.0</v>
      </c>
      <c r="M42" s="7"/>
      <c r="N42" s="105">
        <v>3.0</v>
      </c>
      <c r="O42" s="10"/>
      <c r="P42" s="10"/>
      <c r="Q42" s="10"/>
      <c r="R42" s="10"/>
      <c r="S42" s="6">
        <v>2.0</v>
      </c>
      <c r="T42" s="104">
        <v>200.0</v>
      </c>
      <c r="U42" s="105" t="str">
        <f t="shared" si="10"/>
        <v>16:35 Penalty shot cup (Нидерланды) debosch  - (Германия) ovoshnoy</v>
      </c>
      <c r="V42" s="10" t="str">
        <f t="shared" si="11"/>
        <v>1:3</v>
      </c>
      <c r="W42" s="79"/>
      <c r="X42" s="79"/>
      <c r="Y42" s="79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ht="15.75" customHeight="1">
      <c r="A43" s="10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debosch</v>
      </c>
      <c r="F43" s="103" t="str">
        <f t="shared" si="35"/>
        <v>ovoshnoy</v>
      </c>
      <c r="G43" s="95">
        <v>4.0</v>
      </c>
      <c r="H43" s="10"/>
      <c r="I43" s="95">
        <f t="shared" si="31"/>
        <v>4</v>
      </c>
      <c r="J43" s="10"/>
      <c r="K43" s="112">
        <v>4.0</v>
      </c>
      <c r="L43" s="103">
        <v>4.0</v>
      </c>
      <c r="M43" s="7"/>
      <c r="N43" s="105">
        <v>3.0</v>
      </c>
      <c r="O43" s="10"/>
      <c r="P43" s="10"/>
      <c r="Q43" s="10"/>
      <c r="R43" s="10"/>
      <c r="S43" s="6">
        <v>3.0</v>
      </c>
      <c r="T43" s="104">
        <v>201.0</v>
      </c>
      <c r="U43" s="105" t="str">
        <f t="shared" si="10"/>
        <v>16:40 Penalty shot cup (Нидерланды) debosch  - (Германия) ovoshnoy</v>
      </c>
      <c r="V43" s="10" t="str">
        <f t="shared" si="11"/>
        <v>4:4</v>
      </c>
      <c r="W43" s="79"/>
      <c r="X43" s="79"/>
      <c r="Y43" s="79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ht="15.75" customHeight="1">
      <c r="A44" s="10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Shehov</v>
      </c>
      <c r="F44" s="103" t="str">
        <f t="shared" si="35"/>
        <v>ovoshnoy</v>
      </c>
      <c r="G44" s="95">
        <f t="shared" ref="G44:G46" si="38">SUM(K44)</f>
        <v>4</v>
      </c>
      <c r="H44" s="10"/>
      <c r="I44" s="95">
        <f t="shared" si="31"/>
        <v>4</v>
      </c>
      <c r="J44" s="10"/>
      <c r="K44" s="103">
        <v>4.0</v>
      </c>
      <c r="L44" s="103">
        <v>4.0</v>
      </c>
      <c r="M44" s="7"/>
      <c r="N44" s="105">
        <v>3.0</v>
      </c>
      <c r="O44" s="10"/>
      <c r="P44" s="10"/>
      <c r="Q44" s="10"/>
      <c r="R44" s="10"/>
      <c r="S44" s="6">
        <v>1.0</v>
      </c>
      <c r="T44" s="104">
        <v>202.0</v>
      </c>
      <c r="U44" s="105" t="str">
        <f t="shared" si="10"/>
        <v>16:45 Penalty shot cup (Испания) Shehov  - (Германия) ovoshnoy</v>
      </c>
      <c r="V44" s="10" t="str">
        <f t="shared" si="11"/>
        <v>4:4</v>
      </c>
      <c r="W44" s="79"/>
      <c r="X44" s="79"/>
      <c r="Y44" s="79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10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Shehov</v>
      </c>
      <c r="F45" s="103" t="str">
        <f t="shared" si="35"/>
        <v>ovoshnoy</v>
      </c>
      <c r="G45" s="95">
        <f t="shared" si="38"/>
        <v>2</v>
      </c>
      <c r="H45" s="10"/>
      <c r="I45" s="95">
        <f t="shared" si="31"/>
        <v>4</v>
      </c>
      <c r="J45" s="10"/>
      <c r="K45" s="103">
        <v>2.0</v>
      </c>
      <c r="L45" s="103">
        <v>4.0</v>
      </c>
      <c r="M45" s="7"/>
      <c r="N45" s="105">
        <v>3.0</v>
      </c>
      <c r="O45" s="10"/>
      <c r="P45" s="10"/>
      <c r="Q45" s="10"/>
      <c r="R45" s="10"/>
      <c r="S45" s="6">
        <v>2.0</v>
      </c>
      <c r="T45" s="104">
        <v>203.0</v>
      </c>
      <c r="U45" s="105" t="str">
        <f t="shared" si="10"/>
        <v>16:50 Penalty shot cup (Испания) Shehov  - (Германия) ovoshnoy</v>
      </c>
      <c r="V45" s="10" t="str">
        <f t="shared" si="11"/>
        <v>2:4</v>
      </c>
      <c r="W45" s="79"/>
      <c r="X45" s="79"/>
      <c r="Y45" s="79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10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Shehov</v>
      </c>
      <c r="F46" s="103" t="str">
        <f t="shared" si="35"/>
        <v>ovoshnoy</v>
      </c>
      <c r="G46" s="95">
        <f t="shared" si="38"/>
        <v>5</v>
      </c>
      <c r="H46" s="10"/>
      <c r="I46" s="95">
        <f t="shared" si="31"/>
        <v>5</v>
      </c>
      <c r="J46" s="10"/>
      <c r="K46" s="103">
        <v>5.0</v>
      </c>
      <c r="L46" s="103">
        <v>5.0</v>
      </c>
      <c r="M46" s="7"/>
      <c r="N46" s="105">
        <v>3.0</v>
      </c>
      <c r="O46" s="10"/>
      <c r="P46" s="10"/>
      <c r="Q46" s="10"/>
      <c r="R46" s="10"/>
      <c r="S46" s="6">
        <v>3.0</v>
      </c>
      <c r="T46" s="104">
        <v>204.0</v>
      </c>
      <c r="U46" s="105" t="str">
        <f t="shared" si="10"/>
        <v>16:55 Penalty shot cup (Испания) Shehov  - (Германия) ovoshnoy</v>
      </c>
      <c r="V46" s="10" t="str">
        <f t="shared" si="11"/>
        <v>5:5</v>
      </c>
      <c r="W46" s="79"/>
      <c r="X46" s="79"/>
      <c r="Y46" s="79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10"/>
      <c r="B47" s="7"/>
      <c r="C47" s="10"/>
      <c r="D47" s="10"/>
      <c r="E47" s="10"/>
      <c r="F47" s="10"/>
      <c r="G47" s="10"/>
      <c r="H47" s="10"/>
      <c r="I47" s="10"/>
      <c r="J47" s="10"/>
      <c r="K47" s="6"/>
      <c r="L47" s="6"/>
      <c r="M47" s="7"/>
      <c r="N47" s="8"/>
      <c r="O47" s="10"/>
      <c r="P47" s="10"/>
      <c r="Q47" s="10"/>
      <c r="R47" s="10"/>
      <c r="S47" s="10"/>
      <c r="T47" s="6"/>
      <c r="U47" s="79"/>
      <c r="V47" s="79"/>
      <c r="W47" s="79"/>
      <c r="X47" s="79"/>
      <c r="Y47" s="79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79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79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13"/>
      <c r="B1" s="1" t="s">
        <v>0</v>
      </c>
      <c r="C1" s="2" t="str">
        <f>'ТУР1'!$C$1</f>
        <v>Penalty shot cup</v>
      </c>
      <c r="D1" s="3"/>
      <c r="E1" s="4" t="s">
        <v>56</v>
      </c>
      <c r="F1" s="5">
        <f>'ТУР1'!$F$1</f>
        <v>45718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ТУР4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Shehov</v>
      </c>
      <c r="AG3" s="29">
        <f t="array" ref="AG3">SUM(($E$11:$E$46=AF3)*(ISNUMBER($G$11:$G$46)),($F$11:$F$46=AF3)*(ISNUMBER($I$11:$I$46)))</f>
        <v>24</v>
      </c>
      <c r="AH3" s="6">
        <f t="array" ref="AH3">SUM(('ТУР4'!home=AF3)*('ТУР4'!homescore&gt;'ТУР4'!visitorscore),('ТУР4'!visitor=AF3)*('ТУР4'!visitorscore&gt;'ТУР4'!homescore))</f>
        <v>7</v>
      </c>
      <c r="AI3" s="6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6">
        <f t="array" ref="AJ3">SUM(('ТУР4'!home=AF3)*('ТУР4'!homescore&lt;'ТУР4'!visitorscore),('ТУР4'!visitor=AF3)*('ТУР4'!visitorscore&lt;'ТУР4'!homescore))</f>
        <v>10</v>
      </c>
      <c r="AK3" s="30">
        <f t="array" ref="AK3">SUMIF('ТУР4'!home,AF3,'ТУР4'!homescore)+SUMIF('ТУР4'!visitor,AF3,'ТУР4'!visitorscore)</f>
        <v>78</v>
      </c>
      <c r="AL3" s="31">
        <f t="array" ref="AL3">SUMIF('ТУР4'!home,AF3,'ТУР4'!visitorscore)+SUMIF('ТУР4'!visitor,AF3,'ТУР4'!homescore)</f>
        <v>82</v>
      </c>
      <c r="AM3" s="6">
        <f t="shared" ref="AM3:AM5" si="2">AK3-AL3</f>
        <v>-4</v>
      </c>
      <c r="AN3" s="30">
        <f t="array" ref="AN3">AH3*Options!$B$2+AI3*Options!$B$3+AJ3*Options!$B$4+VLOOKUP(AF3,$E$4:$F$9,2,0)</f>
        <v>28</v>
      </c>
      <c r="AO3" s="10">
        <f t="shared" ref="AO3:AO5" si="3">AK3+AM3*10000+AN3*100000000</f>
        <v>2799960078</v>
      </c>
    </row>
    <row r="4">
      <c r="A4" s="10"/>
      <c r="B4" s="7"/>
      <c r="C4" s="85" t="str">
        <f>'ТУР3'!$C$4</f>
        <v>Кирилл М.</v>
      </c>
      <c r="D4" s="91" t="s">
        <v>24</v>
      </c>
      <c r="E4" s="85" t="str">
        <f>'ТУР3'!$E$4</f>
        <v>Shehov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debosch</v>
      </c>
      <c r="V4" s="24">
        <f t="array" ref="V4">VLOOKUP($U4,$AF$3:$AN$5,2,0)</f>
        <v>24</v>
      </c>
      <c r="W4" s="25">
        <f t="array" ref="W4">VLOOKUP($U4,$AF$3:$AN$5,3,0)</f>
        <v>13</v>
      </c>
      <c r="X4" s="25">
        <f t="array" ref="X4">VLOOKUP($U4,$AF$3:$AN$5,4,0)</f>
        <v>5</v>
      </c>
      <c r="Y4" s="25">
        <f t="array" ref="Y4">VLOOKUP($U4,$AF$3:$AN$5,5,0)</f>
        <v>6</v>
      </c>
      <c r="Z4" s="25">
        <f t="array" ref="Z4">VLOOKUP($U4,$AF$3:$AN$5,6,0)</f>
        <v>92</v>
      </c>
      <c r="AA4" s="25">
        <f t="array" ref="AA4">VLOOKUP($U4,$AF$3:$AN$5,7,0)</f>
        <v>83</v>
      </c>
      <c r="AB4" s="25">
        <f t="array" ref="AB4">VLOOKUP($U4,$AF$3:$AN$5,8,0)</f>
        <v>9</v>
      </c>
      <c r="AC4" s="25">
        <f t="array" ref="AC4">VLOOKUP($U4,$AF$3:$AN$5,9,0)</f>
        <v>44</v>
      </c>
      <c r="AD4" s="37"/>
      <c r="AE4" s="10"/>
      <c r="AF4" s="38" t="str">
        <f t="shared" si="1"/>
        <v>debosch</v>
      </c>
      <c r="AG4" s="29">
        <f t="array" ref="AG4">SUM(($E$11:$E$46=AF4)*(ISNUMBER($G$11:$G$46)),($F$11:$F$46=AF4)*(ISNUMBER($I$11:$I$46)))</f>
        <v>24</v>
      </c>
      <c r="AH4" s="6">
        <f t="array" ref="AH4">SUM(('ТУР4'!home=AF4)*('ТУР4'!homescore&gt;'ТУР4'!visitorscore),('ТУР4'!visitor=AF4)*('ТУР4'!visitorscore&gt;'ТУР4'!homescore))</f>
        <v>13</v>
      </c>
      <c r="AI4" s="6">
        <f t="array" ref="AI4">SUM(('ТУР4'!home=AF4)*('ТУР4'!homescore='ТУР4'!visitorscore)*ISNUMBER('ТУР4'!visitorscore),('ТУР4'!visitor=AF4)*('ТУР4'!visitorscore='ТУР4'!homescore)*ISNUMBER('ТУР4'!homescore))</f>
        <v>5</v>
      </c>
      <c r="AJ4" s="6">
        <f t="array" ref="AJ4">SUM(('ТУР4'!home=AF4)*('ТУР4'!homescore&lt;'ТУР4'!visitorscore),('ТУР4'!visitor=AF4)*('ТУР4'!visitorscore&lt;'ТУР4'!homescore))</f>
        <v>6</v>
      </c>
      <c r="AK4" s="30">
        <f t="array" ref="AK4">SUMIF('ТУР4'!home,AF4,'ТУР4'!homescore)+SUMIF('ТУР4'!visitor,AF4,'ТУР4'!visitorscore)</f>
        <v>92</v>
      </c>
      <c r="AL4" s="31">
        <f t="array" ref="AL4">SUMIF('ТУР4'!home,AF4,'ТУР4'!visitorscore)+SUMIF('ТУР4'!visitor,AF4,'ТУР4'!homescore)</f>
        <v>83</v>
      </c>
      <c r="AM4" s="6">
        <f t="shared" si="2"/>
        <v>9</v>
      </c>
      <c r="AN4" s="30">
        <f t="array" ref="AN4">AH4*Options!$B$2+AI4*Options!$B$3+AJ4*Options!$B$4+VLOOKUP(AF4,$E$4:$F$9,2,0)</f>
        <v>44</v>
      </c>
      <c r="AO4" s="10">
        <f t="shared" si="3"/>
        <v>4400090092</v>
      </c>
    </row>
    <row r="5">
      <c r="A5" s="10"/>
      <c r="B5" s="7"/>
      <c r="C5" s="86" t="str">
        <f>'ТУР3'!$C$5</f>
        <v>Тимофей Б.</v>
      </c>
      <c r="D5" s="91" t="s">
        <v>47</v>
      </c>
      <c r="E5" s="85" t="str">
        <f>'ТУР3'!$E$5</f>
        <v>debosch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Shehov</v>
      </c>
      <c r="V5" s="24">
        <f t="array" ref="V5">VLOOKUP($U5,$AF$3:$AN$5,2,0)</f>
        <v>24</v>
      </c>
      <c r="W5" s="25">
        <f t="array" ref="W5">VLOOKUP($U5,$AF$3:$AN$5,3,0)</f>
        <v>7</v>
      </c>
      <c r="X5" s="25">
        <f t="array" ref="X5">VLOOKUP($U5,$AF$3:$AN$5,4,0)</f>
        <v>7</v>
      </c>
      <c r="Y5" s="25">
        <f t="array" ref="Y5">VLOOKUP($U5,$AF$3:$AN$5,5,0)</f>
        <v>10</v>
      </c>
      <c r="Z5" s="25">
        <f t="array" ref="Z5">VLOOKUP($U5,$AF$3:$AN$5,6,0)</f>
        <v>78</v>
      </c>
      <c r="AA5" s="25">
        <f t="array" ref="AA5">VLOOKUP($U5,$AF$3:$AN$5,7,0)</f>
        <v>82</v>
      </c>
      <c r="AB5" s="25">
        <f t="array" ref="AB5">VLOOKUP($U5,$AF$3:$AN$5,8,0)</f>
        <v>-4</v>
      </c>
      <c r="AC5" s="25">
        <f t="array" ref="AC5">VLOOKUP($U5,$AF$3:$AN$5,9,0)</f>
        <v>28</v>
      </c>
      <c r="AD5" s="37"/>
      <c r="AE5" s="10"/>
      <c r="AF5" s="38" t="str">
        <f t="shared" si="1"/>
        <v>ovoshnoy</v>
      </c>
      <c r="AG5" s="29">
        <f t="array" ref="AG5">SUM(($E$11:$E$46=AF5)*(ISNUMBER($G$11:$G$46)),($F$11:$F$46=AF5)*(ISNUMBER($I$11:$I$46)))</f>
        <v>24</v>
      </c>
      <c r="AH5" s="6">
        <f t="array" ref="AH5">SUM(('ТУР4'!home=AF5)*('ТУР4'!homescore&gt;'ТУР4'!visitorscore),('ТУР4'!visitor=AF5)*('ТУР4'!visitorscore&gt;'ТУР4'!homescore))</f>
        <v>6</v>
      </c>
      <c r="AI5" s="6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6">
        <f t="array" ref="AJ5">SUM(('ТУР4'!home=AF5)*('ТУР4'!homescore&lt;'ТУР4'!visitorscore),('ТУР4'!visitor=AF5)*('ТУР4'!visitorscore&lt;'ТУР4'!homescore))</f>
        <v>10</v>
      </c>
      <c r="AK5" s="30">
        <f t="array" ref="AK5">SUMIF('ТУР4'!home,AF5,'ТУР4'!homescore)+SUMIF('ТУР4'!visitor,AF5,'ТУР4'!visitorscore)</f>
        <v>75</v>
      </c>
      <c r="AL5" s="31">
        <f t="array" ref="AL5">SUMIF('ТУР4'!home,AF5,'ТУР4'!visitorscore)+SUMIF('ТУР4'!visitor,AF5,'ТУР4'!homescore)</f>
        <v>80</v>
      </c>
      <c r="AM5" s="6">
        <f t="shared" si="2"/>
        <v>-5</v>
      </c>
      <c r="AN5" s="30">
        <f t="array" ref="AN5">AH5*Options!$B$2+AI5*Options!$B$3+AJ5*Options!$B$4+VLOOKUP(AF5,$E$4:$F$9,2,0)</f>
        <v>26</v>
      </c>
      <c r="AO5" s="10">
        <f t="shared" si="3"/>
        <v>2599950075</v>
      </c>
    </row>
    <row r="6">
      <c r="A6" s="10"/>
      <c r="B6" s="7"/>
      <c r="C6" s="85" t="str">
        <f>'ТУР3'!$C$6</f>
        <v>Илья Г.</v>
      </c>
      <c r="D6" s="91" t="s">
        <v>30</v>
      </c>
      <c r="E6" s="85" t="str">
        <f>'ТУР3'!$E$6</f>
        <v>ovoshnoy</v>
      </c>
      <c r="F6" s="6"/>
      <c r="G6" s="6"/>
      <c r="H6" s="6"/>
      <c r="I6" s="6"/>
      <c r="J6" s="6"/>
      <c r="K6" s="6"/>
      <c r="L6" s="6"/>
      <c r="M6" s="7"/>
      <c r="N6" s="8"/>
      <c r="O6" s="6"/>
      <c r="P6" s="6"/>
      <c r="Q6" s="6"/>
      <c r="R6" s="6"/>
      <c r="S6" s="6"/>
      <c r="T6" s="6"/>
      <c r="U6" s="36" t="str">
        <f t="array" ref="U6">INDEX($AF$3:$AF$5,MATCH(LARGE($AO$3:$AO$5-ROW($AO$3:$AO$5)/COUNT($AO$3:$AO$5),ROW(U6)-ROW(U$4)+1),$AO$3:$AO$5-ROW($AO$3:$AO$5)/COUNT($AO$3:$AO$5),0))</f>
        <v>ovoshnoy</v>
      </c>
      <c r="V6" s="24">
        <f t="array" ref="V6">VLOOKUP($U6,$AF$3:$AN$5,2,0)</f>
        <v>24</v>
      </c>
      <c r="W6" s="25">
        <f t="array" ref="W6">VLOOKUP($U6,$AF$3:$AN$5,3,0)</f>
        <v>6</v>
      </c>
      <c r="X6" s="25">
        <f t="array" ref="X6">VLOOKUP($U6,$AF$3:$AN$5,4,0)</f>
        <v>8</v>
      </c>
      <c r="Y6" s="25">
        <f t="array" ref="Y6">VLOOKUP($U6,$AF$3:$AN$5,5,0)</f>
        <v>10</v>
      </c>
      <c r="Z6" s="25">
        <f t="array" ref="Z6">VLOOKUP($U6,$AF$3:$AN$5,6,0)</f>
        <v>75</v>
      </c>
      <c r="AA6" s="25">
        <f t="array" ref="AA6">VLOOKUP($U6,$AF$3:$AN$5,7,0)</f>
        <v>80</v>
      </c>
      <c r="AB6" s="25">
        <f t="array" ref="AB6">VLOOKUP($U6,$AF$3:$AN$5,8,0)</f>
        <v>-5</v>
      </c>
      <c r="AC6" s="25">
        <f t="array" ref="AC6">VLOOKUP($U6,$AF$3:$AN$5,9,0)</f>
        <v>26</v>
      </c>
      <c r="AD6" s="37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10"/>
      <c r="B7" s="7"/>
      <c r="C7" s="6"/>
      <c r="D7" s="92"/>
      <c r="E7" s="35"/>
      <c r="F7" s="6"/>
      <c r="G7" s="6"/>
      <c r="H7" s="6"/>
      <c r="I7" s="6"/>
      <c r="J7" s="6"/>
      <c r="K7" s="6"/>
      <c r="L7" s="6"/>
      <c r="M7" s="7"/>
      <c r="N7" s="8"/>
      <c r="O7" s="6"/>
      <c r="P7" s="6"/>
      <c r="Q7" s="6"/>
      <c r="R7" s="6"/>
      <c r="S7" s="6"/>
      <c r="T7" s="6"/>
      <c r="U7" s="93"/>
      <c r="V7" s="6"/>
      <c r="W7" s="6"/>
      <c r="X7" s="6"/>
      <c r="Y7" s="6"/>
      <c r="Z7" s="6"/>
      <c r="AA7" s="6"/>
      <c r="AB7" s="6"/>
      <c r="AC7" s="6"/>
      <c r="AD7" s="1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10"/>
      <c r="B8" s="94" t="s">
        <v>32</v>
      </c>
      <c r="C8" s="95" t="s">
        <v>13</v>
      </c>
      <c r="D8" s="95" t="s">
        <v>13</v>
      </c>
      <c r="E8" s="95" t="s">
        <v>33</v>
      </c>
      <c r="F8" s="95" t="s">
        <v>34</v>
      </c>
      <c r="G8" s="96" t="s">
        <v>35</v>
      </c>
      <c r="H8" s="15"/>
      <c r="I8" s="3"/>
      <c r="J8" s="97"/>
      <c r="K8" s="87" t="s">
        <v>36</v>
      </c>
      <c r="L8" s="3"/>
      <c r="M8" s="78"/>
      <c r="N8" s="88" t="s">
        <v>37</v>
      </c>
      <c r="O8" s="78"/>
      <c r="P8" s="78"/>
      <c r="Q8" s="78"/>
      <c r="R8" s="78"/>
      <c r="S8" s="89" t="s">
        <v>37</v>
      </c>
      <c r="T8" s="89" t="s">
        <v>38</v>
      </c>
      <c r="U8" s="89" t="s">
        <v>39</v>
      </c>
      <c r="V8" s="88" t="s">
        <v>40</v>
      </c>
      <c r="W8" s="10"/>
      <c r="X8" s="10"/>
      <c r="Y8" s="10"/>
      <c r="Z8" s="10"/>
      <c r="AA8" s="10"/>
      <c r="AB8" s="10"/>
      <c r="AC8" s="10"/>
      <c r="AD8" s="1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10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98"/>
      <c r="N9" s="9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10"/>
      <c r="B10" s="100"/>
      <c r="C10" s="6"/>
      <c r="D10" s="6"/>
      <c r="E10" s="6"/>
      <c r="F10" s="6"/>
      <c r="G10" s="6"/>
      <c r="H10" s="6"/>
      <c r="I10" s="6"/>
      <c r="J10" s="6"/>
      <c r="K10" s="6"/>
      <c r="L10" s="6"/>
      <c r="M10" s="98"/>
      <c r="N10" s="99"/>
      <c r="O10" s="6"/>
      <c r="P10" s="6"/>
      <c r="Q10" s="6"/>
      <c r="R10" s="6"/>
      <c r="S10" s="6"/>
      <c r="T10" s="6"/>
      <c r="U10" s="6"/>
      <c r="V10" s="6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Shehov</v>
      </c>
      <c r="F11" s="103" t="str">
        <f t="shared" ref="F11:F16" si="7">$E$5</f>
        <v>debosch</v>
      </c>
      <c r="G11" s="95">
        <f t="shared" ref="G11:G46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>
        <v>5.0</v>
      </c>
      <c r="N11" s="99">
        <v>1.0</v>
      </c>
      <c r="O11" s="6"/>
      <c r="P11" s="6"/>
      <c r="Q11" s="6"/>
      <c r="R11" s="6"/>
      <c r="S11" s="6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Shehov  - (Португалия) debosch</v>
      </c>
      <c r="V11" s="10" t="str">
        <f t="shared" ref="V11:V46" si="11">TEXT(G11,"0")&amp;":"&amp;TEXT(I11,"0")</f>
        <v>4:5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Shehov</v>
      </c>
      <c r="F12" s="103" t="str">
        <f t="shared" si="7"/>
        <v>debosch</v>
      </c>
      <c r="G12" s="95">
        <f t="shared" si="8"/>
        <v>5</v>
      </c>
      <c r="H12" s="97"/>
      <c r="I12" s="95">
        <f t="shared" si="9"/>
        <v>5</v>
      </c>
      <c r="J12" s="97"/>
      <c r="K12" s="103">
        <v>5.0</v>
      </c>
      <c r="L12" s="103">
        <v>5.0</v>
      </c>
      <c r="M12" s="98"/>
      <c r="N12" s="99">
        <v>2.0</v>
      </c>
      <c r="O12" s="6"/>
      <c r="P12" s="6"/>
      <c r="Q12" s="6"/>
      <c r="R12" s="6"/>
      <c r="S12" s="6">
        <v>2.0</v>
      </c>
      <c r="T12" s="104">
        <v>206.0</v>
      </c>
      <c r="U12" s="105" t="str">
        <f t="shared" si="10"/>
        <v>17:05 Penalty shot cup (Италия) Shehov  - (Португалия) debosch</v>
      </c>
      <c r="V12" s="10" t="str">
        <f t="shared" si="11"/>
        <v>5:5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Shehov</v>
      </c>
      <c r="F13" s="103" t="str">
        <f t="shared" si="7"/>
        <v>debosch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6"/>
      <c r="P13" s="6"/>
      <c r="Q13" s="6"/>
      <c r="R13" s="6"/>
      <c r="S13" s="6">
        <v>3.0</v>
      </c>
      <c r="T13" s="104">
        <v>207.0</v>
      </c>
      <c r="U13" s="105" t="str">
        <f t="shared" si="10"/>
        <v>17:10 Penalty shot cup (Италия) Shehov  - (Португалия) debosch</v>
      </c>
      <c r="V13" s="10" t="str">
        <f t="shared" si="11"/>
        <v>4:2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ovoshnoy</v>
      </c>
      <c r="F14" s="103" t="str">
        <f t="shared" si="7"/>
        <v>debosch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6"/>
      <c r="P14" s="6"/>
      <c r="Q14" s="6"/>
      <c r="R14" s="6"/>
      <c r="S14" s="6">
        <v>1.0</v>
      </c>
      <c r="T14" s="104">
        <v>208.0</v>
      </c>
      <c r="U14" s="105" t="str">
        <f t="shared" si="10"/>
        <v>17:15 Penalty shot cup (Аргентина) ovoshnoy  - (Португалия) debosch</v>
      </c>
      <c r="V14" s="10" t="str">
        <f t="shared" si="11"/>
        <v>3:4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ovoshnoy</v>
      </c>
      <c r="F15" s="103" t="str">
        <f t="shared" si="7"/>
        <v>debosch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6"/>
      <c r="P15" s="6"/>
      <c r="Q15" s="6"/>
      <c r="R15" s="6"/>
      <c r="S15" s="6">
        <v>2.0</v>
      </c>
      <c r="T15" s="104">
        <v>209.0</v>
      </c>
      <c r="U15" s="105" t="str">
        <f t="shared" si="10"/>
        <v>17:20 Penalty shot cup (Аргентина) ovoshnoy  - (Португалия) debosch</v>
      </c>
      <c r="V15" s="10" t="str">
        <f t="shared" si="11"/>
        <v>4:2</v>
      </c>
      <c r="W15" s="10"/>
      <c r="X15" s="10"/>
      <c r="Y15" s="10"/>
      <c r="Z15" s="10"/>
      <c r="AA15" s="10"/>
      <c r="AB15" s="10"/>
      <c r="AC15" s="106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ovoshnoy</v>
      </c>
      <c r="F16" s="103" t="str">
        <f t="shared" si="7"/>
        <v>debosch</v>
      </c>
      <c r="G16" s="95">
        <f t="shared" si="8"/>
        <v>3</v>
      </c>
      <c r="H16" s="97"/>
      <c r="I16" s="95">
        <f t="shared" si="9"/>
        <v>3</v>
      </c>
      <c r="J16" s="97"/>
      <c r="K16" s="103">
        <v>3.0</v>
      </c>
      <c r="L16" s="103">
        <v>3.0</v>
      </c>
      <c r="M16" s="98"/>
      <c r="N16" s="99">
        <v>3.0</v>
      </c>
      <c r="O16" s="6"/>
      <c r="P16" s="6"/>
      <c r="Q16" s="6"/>
      <c r="R16" s="6"/>
      <c r="S16" s="6">
        <v>3.0</v>
      </c>
      <c r="T16" s="104">
        <v>210.0</v>
      </c>
      <c r="U16" s="105" t="str">
        <f t="shared" si="10"/>
        <v>17:25 Penalty shot cup (Аргентина) ovoshnoy  - (Португалия) debosch</v>
      </c>
      <c r="V16" s="10" t="str">
        <f t="shared" si="11"/>
        <v>3:3</v>
      </c>
      <c r="W16" s="10"/>
      <c r="X16" s="10"/>
      <c r="Y16" s="10"/>
      <c r="Z16" s="10"/>
      <c r="AA16" s="10"/>
      <c r="AB16" s="10"/>
      <c r="AC16" s="10"/>
      <c r="AD16" s="107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ovoshnoy</v>
      </c>
      <c r="F17" s="103" t="str">
        <f t="shared" ref="F17:F22" si="15">$E$4</f>
        <v>Shehov</v>
      </c>
      <c r="G17" s="95">
        <f t="shared" si="8"/>
        <v>0</v>
      </c>
      <c r="H17" s="97"/>
      <c r="I17" s="95">
        <f t="shared" si="9"/>
        <v>0</v>
      </c>
      <c r="J17" s="97"/>
      <c r="K17" s="25" t="s">
        <v>41</v>
      </c>
      <c r="L17" s="25" t="s">
        <v>41</v>
      </c>
      <c r="M17" s="98"/>
      <c r="N17" s="99">
        <v>1.0</v>
      </c>
      <c r="O17" s="108"/>
      <c r="P17" s="6"/>
      <c r="Q17" s="108"/>
      <c r="R17" s="108"/>
      <c r="S17" s="6">
        <v>1.0</v>
      </c>
      <c r="T17" s="104">
        <v>211.0</v>
      </c>
      <c r="U17" s="105" t="str">
        <f t="shared" si="10"/>
        <v>17:30 Penalty shot cup (Аргентина) ovoshnoy  - (Италия) Shehov</v>
      </c>
      <c r="V17" s="10" t="str">
        <f t="shared" si="11"/>
        <v>0:0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ovoshnoy</v>
      </c>
      <c r="F18" s="103" t="str">
        <f t="shared" si="15"/>
        <v>Shehov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6"/>
      <c r="Q18" s="108"/>
      <c r="R18" s="108"/>
      <c r="S18" s="6">
        <v>2.0</v>
      </c>
      <c r="T18" s="104">
        <v>212.0</v>
      </c>
      <c r="U18" s="105" t="str">
        <f t="shared" si="10"/>
        <v>17:35 Penalty shot cup (Аргентина) ovoshnoy  - (Италия) Shehov</v>
      </c>
      <c r="V18" s="10" t="str">
        <f t="shared" si="11"/>
        <v>4:2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ovoshnoy</v>
      </c>
      <c r="F19" s="103" t="str">
        <f t="shared" si="15"/>
        <v>Shehov</v>
      </c>
      <c r="G19" s="95">
        <f t="shared" si="8"/>
        <v>4</v>
      </c>
      <c r="H19" s="97"/>
      <c r="I19" s="95">
        <f t="shared" si="16"/>
        <v>2</v>
      </c>
      <c r="J19" s="97"/>
      <c r="K19" s="103">
        <v>4.0</v>
      </c>
      <c r="L19" s="103">
        <v>2.0</v>
      </c>
      <c r="M19" s="98"/>
      <c r="N19" s="99">
        <v>3.0</v>
      </c>
      <c r="O19" s="108"/>
      <c r="P19" s="6"/>
      <c r="Q19" s="108"/>
      <c r="R19" s="108"/>
      <c r="S19" s="6">
        <v>3.0</v>
      </c>
      <c r="T19" s="104">
        <v>213.0</v>
      </c>
      <c r="U19" s="105" t="str">
        <f t="shared" si="10"/>
        <v>17:40 Penalty shot cup (Аргентина) ovoshnoy  - (Италия) Shehov</v>
      </c>
      <c r="V19" s="10" t="str">
        <f t="shared" si="11"/>
        <v>4:2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debosch</v>
      </c>
      <c r="F20" s="103" t="str">
        <f t="shared" si="15"/>
        <v>Shehov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>
        <v>1.0</v>
      </c>
      <c r="O20" s="108"/>
      <c r="P20" s="6"/>
      <c r="Q20" s="108"/>
      <c r="R20" s="108"/>
      <c r="S20" s="6">
        <v>1.0</v>
      </c>
      <c r="T20" s="104">
        <v>214.0</v>
      </c>
      <c r="U20" s="105" t="str">
        <f t="shared" si="10"/>
        <v>17:45 Penalty shot cup (Португалия) debosch  - (Италия) Shehov</v>
      </c>
      <c r="V20" s="10" t="str">
        <f t="shared" si="11"/>
        <v>4:2</v>
      </c>
      <c r="W20" s="10"/>
      <c r="X20" s="10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debosch</v>
      </c>
      <c r="F21" s="103" t="str">
        <f t="shared" si="15"/>
        <v>Shehov</v>
      </c>
      <c r="G21" s="95">
        <f t="shared" si="8"/>
        <v>5</v>
      </c>
      <c r="H21" s="97"/>
      <c r="I21" s="95">
        <f t="shared" si="16"/>
        <v>3</v>
      </c>
      <c r="J21" s="97"/>
      <c r="K21" s="103">
        <v>5.0</v>
      </c>
      <c r="L21" s="103">
        <v>3.0</v>
      </c>
      <c r="M21" s="6"/>
      <c r="N21" s="99">
        <v>2.0</v>
      </c>
      <c r="O21" s="108"/>
      <c r="P21" s="6"/>
      <c r="Q21" s="108"/>
      <c r="R21" s="108"/>
      <c r="S21" s="6">
        <v>2.0</v>
      </c>
      <c r="T21" s="104">
        <v>215.0</v>
      </c>
      <c r="U21" s="105" t="str">
        <f t="shared" si="10"/>
        <v>17:50 Penalty shot cup (Португалия) debosch  - (Италия) Shehov</v>
      </c>
      <c r="V21" s="10" t="str">
        <f t="shared" si="11"/>
        <v>5:3</v>
      </c>
      <c r="W21" s="10"/>
      <c r="X21" s="109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debosch</v>
      </c>
      <c r="F22" s="103" t="str">
        <f t="shared" si="15"/>
        <v>Shehov</v>
      </c>
      <c r="G22" s="95">
        <f t="shared" si="8"/>
        <v>2</v>
      </c>
      <c r="H22" s="97"/>
      <c r="I22" s="95">
        <f t="shared" si="16"/>
        <v>4</v>
      </c>
      <c r="J22" s="97"/>
      <c r="K22" s="103">
        <v>2.0</v>
      </c>
      <c r="L22" s="103">
        <v>4.0</v>
      </c>
      <c r="M22" s="6"/>
      <c r="N22" s="99">
        <v>3.0</v>
      </c>
      <c r="O22" s="6"/>
      <c r="P22" s="6"/>
      <c r="Q22" s="6"/>
      <c r="R22" s="6"/>
      <c r="S22" s="6">
        <v>3.0</v>
      </c>
      <c r="T22" s="104">
        <v>216.0</v>
      </c>
      <c r="U22" s="105" t="str">
        <f t="shared" si="10"/>
        <v>17:55 Penalty shot cup (Португалия) debosch  - (Италия) Shehov</v>
      </c>
      <c r="V22" s="10" t="str">
        <f t="shared" si="11"/>
        <v>2:4</v>
      </c>
      <c r="W22" s="10"/>
      <c r="X22" s="10"/>
      <c r="Y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10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debosch</v>
      </c>
      <c r="F23" s="103" t="str">
        <f t="shared" ref="F23:F28" si="20">$E$6</f>
        <v>ovoshnoy</v>
      </c>
      <c r="G23" s="95">
        <f t="shared" si="8"/>
        <v>4</v>
      </c>
      <c r="H23" s="97"/>
      <c r="I23" s="95">
        <f t="shared" ref="I23:I29" si="21">SUM(L23)</f>
        <v>2</v>
      </c>
      <c r="J23" s="97"/>
      <c r="K23" s="103">
        <v>4.0</v>
      </c>
      <c r="L23" s="103">
        <v>2.0</v>
      </c>
      <c r="M23" s="6"/>
      <c r="N23" s="105">
        <v>1.0</v>
      </c>
      <c r="O23" s="6"/>
      <c r="P23" s="6"/>
      <c r="Q23" s="6"/>
      <c r="R23" s="6"/>
      <c r="S23" s="6">
        <v>1.0</v>
      </c>
      <c r="T23" s="104">
        <v>217.0</v>
      </c>
      <c r="U23" s="105" t="str">
        <f t="shared" si="10"/>
        <v>18:00 Penalty shot cup (Португалия) debosch  - (Аргентина) ovoshnoy</v>
      </c>
      <c r="V23" s="10" t="str">
        <f t="shared" si="11"/>
        <v>4:2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ht="15.75" customHeight="1">
      <c r="A24" s="10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debosch</v>
      </c>
      <c r="F24" s="103" t="str">
        <f t="shared" si="20"/>
        <v>ovoshnoy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6"/>
      <c r="N24" s="105">
        <v>2.0</v>
      </c>
      <c r="O24" s="6"/>
      <c r="P24" s="6"/>
      <c r="Q24" s="6"/>
      <c r="R24" s="6"/>
      <c r="S24" s="6">
        <v>2.0</v>
      </c>
      <c r="T24" s="104">
        <v>218.0</v>
      </c>
      <c r="U24" s="105" t="str">
        <f t="shared" si="10"/>
        <v>18:05 Penalty shot cup (Португалия) debosch  - (Аргентина) ovoshnoy</v>
      </c>
      <c r="V24" s="10" t="str">
        <f t="shared" si="11"/>
        <v>5:3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ht="15.75" customHeight="1">
      <c r="A25" s="10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debosch</v>
      </c>
      <c r="F25" s="103" t="str">
        <f t="shared" si="20"/>
        <v>ovoshnoy</v>
      </c>
      <c r="G25" s="95">
        <f t="shared" si="8"/>
        <v>5</v>
      </c>
      <c r="H25" s="97"/>
      <c r="I25" s="95">
        <f t="shared" si="21"/>
        <v>5</v>
      </c>
      <c r="J25" s="97"/>
      <c r="K25" s="110">
        <v>5.0</v>
      </c>
      <c r="L25" s="110">
        <v>5.0</v>
      </c>
      <c r="M25" s="6"/>
      <c r="N25" s="105">
        <v>3.0</v>
      </c>
      <c r="O25" s="6"/>
      <c r="P25" s="6"/>
      <c r="Q25" s="6"/>
      <c r="R25" s="6"/>
      <c r="S25" s="6">
        <v>3.0</v>
      </c>
      <c r="T25" s="104">
        <v>219.0</v>
      </c>
      <c r="U25" s="105" t="str">
        <f t="shared" si="10"/>
        <v>18:10 Penalty shot cup (Португалия) debosch  - (Аргентина) ovoshnoy</v>
      </c>
      <c r="V25" s="10" t="str">
        <f t="shared" si="11"/>
        <v>5:5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ht="15.75" customHeight="1">
      <c r="A26" s="10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Shehov</v>
      </c>
      <c r="F26" s="103" t="str">
        <f t="shared" si="20"/>
        <v>ovoshnoy</v>
      </c>
      <c r="G26" s="95">
        <f t="shared" si="8"/>
        <v>0</v>
      </c>
      <c r="H26" s="97"/>
      <c r="I26" s="95">
        <f t="shared" si="21"/>
        <v>3</v>
      </c>
      <c r="J26" s="97"/>
      <c r="K26" s="110">
        <v>0.0</v>
      </c>
      <c r="L26" s="110">
        <v>3.0</v>
      </c>
      <c r="M26" s="6"/>
      <c r="N26" s="105">
        <v>1.0</v>
      </c>
      <c r="O26" s="6"/>
      <c r="P26" s="6"/>
      <c r="Q26" s="6"/>
      <c r="R26" s="6"/>
      <c r="S26" s="6">
        <v>1.0</v>
      </c>
      <c r="T26" s="104">
        <v>220.0</v>
      </c>
      <c r="U26" s="105" t="str">
        <f t="shared" si="10"/>
        <v>18:15 Penalty shot cup (Италия) Shehov  - (Аргентина) ovoshnoy</v>
      </c>
      <c r="V26" s="10" t="str">
        <f t="shared" si="11"/>
        <v>0:3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10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Shehov</v>
      </c>
      <c r="F27" s="103" t="str">
        <f t="shared" si="20"/>
        <v>ovoshnoy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6"/>
      <c r="N27" s="105">
        <v>2.0</v>
      </c>
      <c r="O27" s="6"/>
      <c r="P27" s="6"/>
      <c r="Q27" s="6"/>
      <c r="R27" s="6"/>
      <c r="S27" s="6">
        <v>2.0</v>
      </c>
      <c r="T27" s="104">
        <v>221.0</v>
      </c>
      <c r="U27" s="105" t="str">
        <f t="shared" si="10"/>
        <v>18:20 Penalty shot cup (Италия) Shehov  - (Аргентина) ovoshnoy</v>
      </c>
      <c r="V27" s="10" t="str">
        <f t="shared" si="11"/>
        <v>4:5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10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Shehov</v>
      </c>
      <c r="F28" s="103" t="str">
        <f t="shared" si="20"/>
        <v>ovoshnoy</v>
      </c>
      <c r="G28" s="95">
        <f t="shared" si="8"/>
        <v>5</v>
      </c>
      <c r="H28" s="97"/>
      <c r="I28" s="95">
        <f t="shared" si="21"/>
        <v>5</v>
      </c>
      <c r="J28" s="97"/>
      <c r="K28" s="103">
        <v>5.0</v>
      </c>
      <c r="L28" s="103">
        <v>5.0</v>
      </c>
      <c r="M28" s="6"/>
      <c r="N28" s="105">
        <v>3.0</v>
      </c>
      <c r="O28" s="6"/>
      <c r="P28" s="6"/>
      <c r="Q28" s="6"/>
      <c r="R28" s="6"/>
      <c r="S28" s="6">
        <v>3.0</v>
      </c>
      <c r="T28" s="104">
        <v>222.0</v>
      </c>
      <c r="U28" s="105" t="str">
        <f t="shared" si="10"/>
        <v>18:25 Penalty shot cup (Италия) Shehov  - (Аргентина) ovoshnoy</v>
      </c>
      <c r="V28" s="10" t="str">
        <f t="shared" si="11"/>
        <v>5:5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10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Shehov</v>
      </c>
      <c r="F29" s="103" t="str">
        <f t="shared" ref="F29:F34" si="25">$E$5</f>
        <v>debosch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6"/>
      <c r="N29" s="105">
        <v>1.0</v>
      </c>
      <c r="O29" s="6"/>
      <c r="P29" s="6"/>
      <c r="Q29" s="6"/>
      <c r="R29" s="6"/>
      <c r="S29" s="6">
        <v>1.0</v>
      </c>
      <c r="T29" s="104">
        <v>223.0</v>
      </c>
      <c r="U29" s="105" t="str">
        <f t="shared" si="10"/>
        <v>18:30 Penalty shot cup (Италия) Shehov  - (Португалия) debosch</v>
      </c>
      <c r="V29" s="10" t="str">
        <f t="shared" si="11"/>
        <v>5:3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ht="15.75" customHeight="1">
      <c r="A30" s="10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Shehov</v>
      </c>
      <c r="F30" s="103" t="str">
        <f t="shared" si="25"/>
        <v>debosch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6"/>
      <c r="N30" s="105">
        <v>2.0</v>
      </c>
      <c r="O30" s="6"/>
      <c r="P30" s="6"/>
      <c r="Q30" s="6"/>
      <c r="R30" s="6"/>
      <c r="S30" s="6">
        <v>2.0</v>
      </c>
      <c r="T30" s="104">
        <v>224.0</v>
      </c>
      <c r="U30" s="105" t="str">
        <f t="shared" si="10"/>
        <v>18:35 Penalty shot cup (Италия) Shehov  - (Португалия) debosch</v>
      </c>
      <c r="V30" s="10" t="str">
        <f t="shared" si="11"/>
        <v>5:3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ht="15.75" customHeight="1">
      <c r="A31" s="10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Shehov</v>
      </c>
      <c r="F31" s="103" t="str">
        <f t="shared" si="25"/>
        <v>debosch</v>
      </c>
      <c r="G31" s="95">
        <f t="shared" si="8"/>
        <v>4</v>
      </c>
      <c r="H31" s="97"/>
      <c r="I31" s="95">
        <f t="shared" si="26"/>
        <v>5</v>
      </c>
      <c r="J31" s="97"/>
      <c r="K31" s="103">
        <v>4.0</v>
      </c>
      <c r="L31" s="103">
        <v>5.0</v>
      </c>
      <c r="M31" s="6"/>
      <c r="N31" s="105">
        <v>3.0</v>
      </c>
      <c r="O31" s="6"/>
      <c r="P31" s="6"/>
      <c r="Q31" s="6"/>
      <c r="R31" s="6"/>
      <c r="S31" s="6">
        <v>3.0</v>
      </c>
      <c r="T31" s="104">
        <v>225.0</v>
      </c>
      <c r="U31" s="105" t="str">
        <f t="shared" si="10"/>
        <v>18:40 Penalty shot cup (Италия) Shehov  - (Португалия) debosch</v>
      </c>
      <c r="V31" s="10" t="str">
        <f t="shared" si="11"/>
        <v>4:5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ht="15.75" customHeight="1">
      <c r="A32" s="10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ovoshnoy</v>
      </c>
      <c r="F32" s="103" t="str">
        <f t="shared" si="25"/>
        <v>debosch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6"/>
      <c r="N32" s="105">
        <v>1.0</v>
      </c>
      <c r="O32" s="6"/>
      <c r="P32" s="6"/>
      <c r="Q32" s="6"/>
      <c r="R32" s="6"/>
      <c r="S32" s="6">
        <v>1.0</v>
      </c>
      <c r="T32" s="104">
        <v>226.0</v>
      </c>
      <c r="U32" s="105" t="str">
        <f t="shared" si="10"/>
        <v>18:45 Penalty shot cup (Аргентина) ovoshnoy  - (Португалия) debosch</v>
      </c>
      <c r="V32" s="10" t="str">
        <f t="shared" si="11"/>
        <v>4:5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10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ovoshnoy</v>
      </c>
      <c r="F33" s="103" t="str">
        <f t="shared" si="25"/>
        <v>debosch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6"/>
      <c r="N33" s="105">
        <v>2.0</v>
      </c>
      <c r="O33" s="6"/>
      <c r="P33" s="6"/>
      <c r="Q33" s="6"/>
      <c r="R33" s="6"/>
      <c r="S33" s="6">
        <v>2.0</v>
      </c>
      <c r="T33" s="104">
        <v>227.0</v>
      </c>
      <c r="U33" s="105" t="str">
        <f t="shared" si="10"/>
        <v>18:50 Penalty shot cup (Аргентина) ovoshnoy  - (Португалия) debosch</v>
      </c>
      <c r="V33" s="10" t="str">
        <f t="shared" si="11"/>
        <v>4:4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10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ovoshnoy</v>
      </c>
      <c r="F34" s="103" t="str">
        <f t="shared" si="25"/>
        <v>debosch</v>
      </c>
      <c r="G34" s="95">
        <f t="shared" si="8"/>
        <v>2</v>
      </c>
      <c r="H34" s="97"/>
      <c r="I34" s="95">
        <f t="shared" si="26"/>
        <v>4</v>
      </c>
      <c r="J34" s="97"/>
      <c r="K34" s="103">
        <v>2.0</v>
      </c>
      <c r="L34" s="103">
        <v>4.0</v>
      </c>
      <c r="M34" s="6"/>
      <c r="N34" s="105">
        <v>3.0</v>
      </c>
      <c r="O34" s="6"/>
      <c r="P34" s="6"/>
      <c r="Q34" s="6"/>
      <c r="R34" s="6"/>
      <c r="S34" s="6">
        <v>3.0</v>
      </c>
      <c r="T34" s="104">
        <v>228.0</v>
      </c>
      <c r="U34" s="105" t="str">
        <f t="shared" si="10"/>
        <v>18:55 Penalty shot cup (Аргентина) ovoshnoy  - (Португалия) debosch</v>
      </c>
      <c r="V34" s="10" t="str">
        <f t="shared" si="11"/>
        <v>2:4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10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ovoshnoy</v>
      </c>
      <c r="F35" s="103" t="str">
        <f t="shared" ref="F35:F40" si="30">$E$4</f>
        <v>Shehov</v>
      </c>
      <c r="G35" s="95">
        <f t="shared" si="8"/>
        <v>2</v>
      </c>
      <c r="H35" s="97"/>
      <c r="I35" s="95">
        <f t="shared" ref="I35:I46" si="31">SUM(L35)</f>
        <v>4</v>
      </c>
      <c r="J35" s="97"/>
      <c r="K35" s="103">
        <v>2.0</v>
      </c>
      <c r="L35" s="103">
        <v>4.0</v>
      </c>
      <c r="M35" s="6"/>
      <c r="N35" s="105">
        <v>1.0</v>
      </c>
      <c r="O35" s="6"/>
      <c r="P35" s="6"/>
      <c r="Q35" s="6"/>
      <c r="R35" s="6"/>
      <c r="S35" s="6">
        <v>1.0</v>
      </c>
      <c r="T35" s="104">
        <v>229.0</v>
      </c>
      <c r="U35" s="105" t="str">
        <f t="shared" si="10"/>
        <v>19:00 Penalty shot cup (Аргентина) ovoshnoy  - (Италия) Shehov</v>
      </c>
      <c r="V35" s="10" t="str">
        <f t="shared" si="11"/>
        <v>2:4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ht="15.75" customHeight="1">
      <c r="A36" s="10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ovoshnoy</v>
      </c>
      <c r="F36" s="103" t="str">
        <f t="shared" si="30"/>
        <v>Shehov</v>
      </c>
      <c r="G36" s="95">
        <f t="shared" si="8"/>
        <v>5</v>
      </c>
      <c r="H36" s="97"/>
      <c r="I36" s="95">
        <f t="shared" si="31"/>
        <v>5</v>
      </c>
      <c r="J36" s="97"/>
      <c r="K36" s="103">
        <v>5.0</v>
      </c>
      <c r="L36" s="103">
        <v>5.0</v>
      </c>
      <c r="M36" s="6"/>
      <c r="N36" s="105">
        <v>2.0</v>
      </c>
      <c r="O36" s="6"/>
      <c r="P36" s="6"/>
      <c r="Q36" s="6"/>
      <c r="R36" s="6"/>
      <c r="S36" s="6">
        <v>2.0</v>
      </c>
      <c r="T36" s="104">
        <v>230.0</v>
      </c>
      <c r="U36" s="105" t="str">
        <f t="shared" si="10"/>
        <v>19:05 Penalty shot cup (Аргентина) ovoshnoy  - (Италия) Shehov</v>
      </c>
      <c r="V36" s="10" t="str">
        <f t="shared" si="11"/>
        <v>5:5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ht="15.75" customHeight="1">
      <c r="A37" s="10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ovoshnoy</v>
      </c>
      <c r="F37" s="103" t="str">
        <f t="shared" si="30"/>
        <v>Shehov</v>
      </c>
      <c r="G37" s="95">
        <f t="shared" si="8"/>
        <v>2</v>
      </c>
      <c r="H37" s="97"/>
      <c r="I37" s="95">
        <f t="shared" si="31"/>
        <v>4</v>
      </c>
      <c r="J37" s="97"/>
      <c r="K37" s="103">
        <v>2.0</v>
      </c>
      <c r="L37" s="103">
        <v>4.0</v>
      </c>
      <c r="M37" s="6"/>
      <c r="N37" s="105">
        <v>3.0</v>
      </c>
      <c r="O37" s="6"/>
      <c r="P37" s="6"/>
      <c r="Q37" s="6"/>
      <c r="R37" s="6"/>
      <c r="S37" s="6">
        <v>3.0</v>
      </c>
      <c r="T37" s="104">
        <v>231.0</v>
      </c>
      <c r="U37" s="105" t="str">
        <f t="shared" si="10"/>
        <v>19:10 Penalty shot cup (Аргентина) ovoshnoy  - (Италия) Shehov</v>
      </c>
      <c r="V37" s="10" t="str">
        <f t="shared" si="11"/>
        <v>2:4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ht="15.75" customHeight="1">
      <c r="A38" s="10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debosch</v>
      </c>
      <c r="F38" s="103" t="str">
        <f t="shared" si="30"/>
        <v>Shehov</v>
      </c>
      <c r="G38" s="95">
        <f t="shared" si="8"/>
        <v>5</v>
      </c>
      <c r="H38" s="10"/>
      <c r="I38" s="95">
        <f t="shared" si="31"/>
        <v>3</v>
      </c>
      <c r="J38" s="10"/>
      <c r="K38" s="103">
        <v>5.0</v>
      </c>
      <c r="L38" s="103">
        <v>3.0</v>
      </c>
      <c r="M38" s="109"/>
      <c r="N38" s="105">
        <v>1.0</v>
      </c>
      <c r="O38" s="10"/>
      <c r="P38" s="10"/>
      <c r="Q38" s="10"/>
      <c r="R38" s="10"/>
      <c r="S38" s="6">
        <v>1.0</v>
      </c>
      <c r="T38" s="104">
        <v>232.0</v>
      </c>
      <c r="U38" s="105" t="str">
        <f t="shared" si="10"/>
        <v>19:15 Penalty shot cup (Португалия) debosch  - (Италия) Shehov</v>
      </c>
      <c r="V38" s="10" t="str">
        <f t="shared" si="11"/>
        <v>5:3</v>
      </c>
      <c r="W38" s="79"/>
      <c r="X38" s="79"/>
      <c r="Y38" s="79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10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debosch</v>
      </c>
      <c r="F39" s="103" t="str">
        <f t="shared" si="30"/>
        <v>Shehov</v>
      </c>
      <c r="G39" s="95">
        <f t="shared" si="8"/>
        <v>3</v>
      </c>
      <c r="H39" s="10"/>
      <c r="I39" s="95">
        <f t="shared" si="31"/>
        <v>3</v>
      </c>
      <c r="J39" s="10"/>
      <c r="K39" s="103">
        <v>3.0</v>
      </c>
      <c r="L39" s="103">
        <v>3.0</v>
      </c>
      <c r="M39" s="109"/>
      <c r="N39" s="105">
        <v>2.0</v>
      </c>
      <c r="O39" s="10"/>
      <c r="P39" s="10"/>
      <c r="Q39" s="10"/>
      <c r="R39" s="10"/>
      <c r="S39" s="6">
        <v>2.0</v>
      </c>
      <c r="T39" s="104">
        <v>233.0</v>
      </c>
      <c r="U39" s="105" t="str">
        <f t="shared" si="10"/>
        <v>19:20 Penalty shot cup (Португалия) debosch  - (Италия) Shehov</v>
      </c>
      <c r="V39" s="10" t="str">
        <f t="shared" si="11"/>
        <v>3:3</v>
      </c>
      <c r="W39" s="79"/>
      <c r="X39" s="79"/>
      <c r="Y39" s="79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10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debosch</v>
      </c>
      <c r="F40" s="103" t="str">
        <f t="shared" si="30"/>
        <v>Shehov</v>
      </c>
      <c r="G40" s="95">
        <f t="shared" si="8"/>
        <v>2</v>
      </c>
      <c r="H40" s="10"/>
      <c r="I40" s="95">
        <f t="shared" si="31"/>
        <v>4</v>
      </c>
      <c r="J40" s="10"/>
      <c r="K40" s="103">
        <v>2.0</v>
      </c>
      <c r="L40" s="103">
        <v>4.0</v>
      </c>
      <c r="M40" s="7"/>
      <c r="N40" s="105">
        <v>3.0</v>
      </c>
      <c r="O40" s="10"/>
      <c r="P40" s="10"/>
      <c r="Q40" s="10"/>
      <c r="R40" s="10"/>
      <c r="S40" s="6">
        <v>3.0</v>
      </c>
      <c r="T40" s="104">
        <v>234.0</v>
      </c>
      <c r="U40" s="105" t="str">
        <f t="shared" si="10"/>
        <v>19:25 Penalty shot cup (Португалия) debosch  - (Италия) Shehov</v>
      </c>
      <c r="V40" s="10" t="str">
        <f t="shared" si="11"/>
        <v>2:4</v>
      </c>
      <c r="W40" s="79"/>
      <c r="X40" s="79"/>
      <c r="Y40" s="79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10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debosch</v>
      </c>
      <c r="F41" s="103" t="str">
        <f t="shared" ref="F41:F46" si="35">$E$6</f>
        <v>ovoshnoy</v>
      </c>
      <c r="G41" s="95">
        <f t="shared" si="8"/>
        <v>4</v>
      </c>
      <c r="H41" s="10"/>
      <c r="I41" s="95">
        <f t="shared" si="31"/>
        <v>3</v>
      </c>
      <c r="J41" s="10"/>
      <c r="K41" s="103">
        <v>4.0</v>
      </c>
      <c r="L41" s="103">
        <v>3.0</v>
      </c>
      <c r="M41" s="7"/>
      <c r="N41" s="105">
        <v>3.0</v>
      </c>
      <c r="O41" s="10"/>
      <c r="P41" s="10"/>
      <c r="Q41" s="10"/>
      <c r="R41" s="10"/>
      <c r="S41" s="6">
        <v>1.0</v>
      </c>
      <c r="T41" s="104">
        <v>235.0</v>
      </c>
      <c r="U41" s="105" t="str">
        <f t="shared" si="10"/>
        <v>19:30 Penalty shot cup (Португалия) debosch  - (Аргентина) ovoshnoy</v>
      </c>
      <c r="V41" s="10" t="str">
        <f t="shared" si="11"/>
        <v>4:3</v>
      </c>
      <c r="W41" s="79"/>
      <c r="X41" s="79"/>
      <c r="Y41" s="79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ht="15.75" customHeight="1">
      <c r="A42" s="10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debosch</v>
      </c>
      <c r="F42" s="103" t="str">
        <f t="shared" si="35"/>
        <v>ovoshnoy</v>
      </c>
      <c r="G42" s="95">
        <f t="shared" si="8"/>
        <v>5</v>
      </c>
      <c r="H42" s="10"/>
      <c r="I42" s="95">
        <f t="shared" si="31"/>
        <v>3</v>
      </c>
      <c r="J42" s="10"/>
      <c r="K42" s="103">
        <v>5.0</v>
      </c>
      <c r="L42" s="103">
        <v>3.0</v>
      </c>
      <c r="M42" s="7"/>
      <c r="N42" s="105">
        <v>3.0</v>
      </c>
      <c r="O42" s="10"/>
      <c r="P42" s="10"/>
      <c r="Q42" s="10"/>
      <c r="R42" s="10"/>
      <c r="S42" s="6">
        <v>2.0</v>
      </c>
      <c r="T42" s="104">
        <v>236.0</v>
      </c>
      <c r="U42" s="105" t="str">
        <f t="shared" si="10"/>
        <v>19:35 Penalty shot cup (Португалия) debosch  - (Аргентина) ovoshnoy</v>
      </c>
      <c r="V42" s="10" t="str">
        <f t="shared" si="11"/>
        <v>5:3</v>
      </c>
      <c r="W42" s="79"/>
      <c r="X42" s="79"/>
      <c r="Y42" s="79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ht="15.75" customHeight="1">
      <c r="A43" s="10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debosch</v>
      </c>
      <c r="F43" s="103" t="str">
        <f t="shared" si="35"/>
        <v>ovoshnoy</v>
      </c>
      <c r="G43" s="95">
        <f t="shared" si="8"/>
        <v>3</v>
      </c>
      <c r="H43" s="10"/>
      <c r="I43" s="95">
        <f t="shared" si="31"/>
        <v>1</v>
      </c>
      <c r="J43" s="10"/>
      <c r="K43" s="103">
        <v>3.0</v>
      </c>
      <c r="L43" s="103">
        <v>1.0</v>
      </c>
      <c r="M43" s="7"/>
      <c r="N43" s="105">
        <v>3.0</v>
      </c>
      <c r="O43" s="10"/>
      <c r="P43" s="10"/>
      <c r="Q43" s="10"/>
      <c r="R43" s="10"/>
      <c r="S43" s="6">
        <v>3.0</v>
      </c>
      <c r="T43" s="104">
        <v>237.0</v>
      </c>
      <c r="U43" s="105" t="str">
        <f t="shared" si="10"/>
        <v>19:40 Penalty shot cup (Португалия) debosch  - (Аргентина) ovoshnoy</v>
      </c>
      <c r="V43" s="10" t="str">
        <f t="shared" si="11"/>
        <v>3:1</v>
      </c>
      <c r="W43" s="79"/>
      <c r="X43" s="79"/>
      <c r="Y43" s="79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ht="15.75" customHeight="1">
      <c r="A44" s="10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Shehov</v>
      </c>
      <c r="F44" s="103" t="str">
        <f t="shared" si="35"/>
        <v>ovoshnoy</v>
      </c>
      <c r="G44" s="95">
        <f t="shared" si="8"/>
        <v>0</v>
      </c>
      <c r="H44" s="10"/>
      <c r="I44" s="95">
        <f t="shared" si="31"/>
        <v>0</v>
      </c>
      <c r="J44" s="10"/>
      <c r="K44" s="103" t="s">
        <v>41</v>
      </c>
      <c r="L44" s="103" t="s">
        <v>41</v>
      </c>
      <c r="M44" s="7"/>
      <c r="N44" s="105">
        <v>3.0</v>
      </c>
      <c r="O44" s="10"/>
      <c r="P44" s="10"/>
      <c r="Q44" s="10"/>
      <c r="R44" s="10"/>
      <c r="S44" s="6">
        <v>1.0</v>
      </c>
      <c r="T44" s="104">
        <v>238.0</v>
      </c>
      <c r="U44" s="105" t="str">
        <f t="shared" si="10"/>
        <v>19:45 Penalty shot cup (Италия) Shehov  - (Аргентина) ovoshnoy</v>
      </c>
      <c r="V44" s="10" t="str">
        <f t="shared" si="11"/>
        <v>0:0</v>
      </c>
      <c r="W44" s="79"/>
      <c r="X44" s="79"/>
      <c r="Y44" s="79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10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Shehov</v>
      </c>
      <c r="F45" s="103" t="str">
        <f t="shared" si="35"/>
        <v>ovoshnoy</v>
      </c>
      <c r="G45" s="95">
        <f t="shared" si="8"/>
        <v>2</v>
      </c>
      <c r="H45" s="10"/>
      <c r="I45" s="95">
        <f t="shared" si="31"/>
        <v>4</v>
      </c>
      <c r="J45" s="10"/>
      <c r="K45" s="103">
        <v>2.0</v>
      </c>
      <c r="L45" s="103">
        <v>4.0</v>
      </c>
      <c r="M45" s="7"/>
      <c r="N45" s="105">
        <v>3.0</v>
      </c>
      <c r="O45" s="10"/>
      <c r="P45" s="10"/>
      <c r="Q45" s="10"/>
      <c r="R45" s="10"/>
      <c r="S45" s="6">
        <v>2.0</v>
      </c>
      <c r="T45" s="104">
        <v>239.0</v>
      </c>
      <c r="U45" s="105" t="str">
        <f t="shared" si="10"/>
        <v>19:50 Penalty shot cup (Италия) Shehov  - (Аргентина) ovoshnoy</v>
      </c>
      <c r="V45" s="10" t="str">
        <f t="shared" si="11"/>
        <v>2:4</v>
      </c>
      <c r="W45" s="79"/>
      <c r="X45" s="79"/>
      <c r="Y45" s="79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10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Shehov</v>
      </c>
      <c r="F46" s="103" t="str">
        <f t="shared" si="35"/>
        <v>ovoshnoy</v>
      </c>
      <c r="G46" s="95">
        <f t="shared" si="8"/>
        <v>4</v>
      </c>
      <c r="H46" s="10"/>
      <c r="I46" s="95">
        <f t="shared" si="31"/>
        <v>4</v>
      </c>
      <c r="J46" s="10"/>
      <c r="K46" s="103">
        <v>4.0</v>
      </c>
      <c r="L46" s="103">
        <v>4.0</v>
      </c>
      <c r="M46" s="7"/>
      <c r="N46" s="105">
        <v>3.0</v>
      </c>
      <c r="O46" s="10"/>
      <c r="P46" s="10"/>
      <c r="Q46" s="10"/>
      <c r="R46" s="10"/>
      <c r="S46" s="6">
        <v>3.0</v>
      </c>
      <c r="T46" s="104">
        <v>240.0</v>
      </c>
      <c r="U46" s="105" t="str">
        <f t="shared" si="10"/>
        <v>19:55 Penalty shot cup (Италия) Shehov  - (Аргентина) ovoshnoy</v>
      </c>
      <c r="V46" s="10" t="str">
        <f t="shared" si="11"/>
        <v>4:4</v>
      </c>
      <c r="W46" s="79"/>
      <c r="X46" s="79"/>
      <c r="Y46" s="79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10"/>
      <c r="B47" s="7"/>
      <c r="C47" s="10"/>
      <c r="D47" s="10"/>
      <c r="E47" s="10"/>
      <c r="F47" s="10"/>
      <c r="G47" s="10"/>
      <c r="H47" s="10"/>
      <c r="I47" s="10"/>
      <c r="J47" s="10"/>
      <c r="K47" s="6"/>
      <c r="L47" s="6"/>
      <c r="M47" s="7"/>
      <c r="N47" s="8"/>
      <c r="O47" s="10"/>
      <c r="P47" s="10"/>
      <c r="Q47" s="10"/>
      <c r="R47" s="10"/>
      <c r="S47" s="10"/>
      <c r="T47" s="6"/>
      <c r="U47" s="79"/>
      <c r="V47" s="79"/>
      <c r="W47" s="79"/>
      <c r="X47" s="79"/>
      <c r="Y47" s="79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79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79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84"/>
      <c r="B1" s="1" t="s">
        <v>0</v>
      </c>
      <c r="C1" s="2" t="str">
        <f>'ТУР1'!$C$1</f>
        <v>Penalty shot cup</v>
      </c>
      <c r="D1" s="3"/>
      <c r="E1" s="4" t="s">
        <v>57</v>
      </c>
      <c r="F1" s="5">
        <f>'ТУР1'!$F$1</f>
        <v>45718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ТУР5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Shehov</v>
      </c>
      <c r="AG3" s="29">
        <f t="array" ref="AG3">SUM(($E$11:$E$46=AF3)*(ISNUMBER($G$11:$G$46)),($F$11:$F$46=AF3)*(ISNUMBER($I$11:$I$46)))</f>
        <v>24</v>
      </c>
      <c r="AH3" s="6">
        <f t="array" ref="AH3">SUM(('ТУР5'!home=AF3)*('ТУР5'!homescore&gt;'ТУР5'!visitorscore),('ТУР5'!visitor=AF3)*('ТУР5'!visitorscore&gt;'ТУР5'!homescore))</f>
        <v>10</v>
      </c>
      <c r="AI3" s="6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6">
        <f t="array" ref="AJ3">SUM(('ТУР5'!home=AF3)*('ТУР5'!homescore&lt;'ТУР5'!visitorscore),('ТУР5'!visitor=AF3)*('ТУР5'!visitorscore&lt;'ТУР5'!homescore))</f>
        <v>8</v>
      </c>
      <c r="AK3" s="30">
        <f t="array" ref="AK3">SUMIF('ТУР5'!home,AF3,'ТУР5'!homescore)+SUMIF('ТУР5'!visitor,AF3,'ТУР5'!visitorscore)</f>
        <v>78</v>
      </c>
      <c r="AL3" s="31">
        <f t="array" ref="AL3">SUMIF('ТУР5'!home,AF3,'ТУР5'!visitorscore)+SUMIF('ТУР5'!visitor,AF3,'ТУР5'!homescore)</f>
        <v>72</v>
      </c>
      <c r="AM3" s="6">
        <f t="shared" ref="AM3:AM5" si="2">AK3-AL3</f>
        <v>6</v>
      </c>
      <c r="AN3" s="30">
        <f t="array" ref="AN3">AH3*Options!$B$2+AI3*Options!$B$3+AJ3*Options!$B$4+VLOOKUP(AF3,$E$4:$F$9,2,0)</f>
        <v>36</v>
      </c>
      <c r="AO3" s="10">
        <f t="shared" ref="AO3:AO5" si="3">AK3+AM3*10000+AN3*100000000</f>
        <v>3600060078</v>
      </c>
    </row>
    <row r="4">
      <c r="A4" s="10"/>
      <c r="B4" s="7"/>
      <c r="C4" s="85" t="str">
        <f>'ТУР3'!$C$4</f>
        <v>Кирилл М.</v>
      </c>
      <c r="D4" s="91" t="s">
        <v>24</v>
      </c>
      <c r="E4" s="85" t="str">
        <f>'ТУР3'!$E$4</f>
        <v>Shehov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Shehov</v>
      </c>
      <c r="V4" s="24">
        <f t="array" ref="V4">VLOOKUP($U4,$AF$3:$AN$5,2,0)</f>
        <v>24</v>
      </c>
      <c r="W4" s="25">
        <f t="array" ref="W4">VLOOKUP($U4,$AF$3:$AN$5,3,0)</f>
        <v>10</v>
      </c>
      <c r="X4" s="25">
        <f t="array" ref="X4">VLOOKUP($U4,$AF$3:$AN$5,4,0)</f>
        <v>6</v>
      </c>
      <c r="Y4" s="25">
        <f t="array" ref="Y4">VLOOKUP($U4,$AF$3:$AN$5,5,0)</f>
        <v>8</v>
      </c>
      <c r="Z4" s="25">
        <f t="array" ref="Z4">VLOOKUP($U4,$AF$3:$AN$5,6,0)</f>
        <v>78</v>
      </c>
      <c r="AA4" s="25">
        <f t="array" ref="AA4">VLOOKUP($U4,$AF$3:$AN$5,7,0)</f>
        <v>72</v>
      </c>
      <c r="AB4" s="25">
        <f t="array" ref="AB4">VLOOKUP($U4,$AF$3:$AN$5,8,0)</f>
        <v>6</v>
      </c>
      <c r="AC4" s="25">
        <f t="array" ref="AC4">VLOOKUP($U4,$AF$3:$AN$5,9,0)</f>
        <v>36</v>
      </c>
      <c r="AD4" s="37"/>
      <c r="AE4" s="10"/>
      <c r="AF4" s="38" t="str">
        <f t="shared" si="1"/>
        <v>debosch</v>
      </c>
      <c r="AG4" s="29">
        <f t="array" ref="AG4">SUM(($E$11:$E$46=AF4)*(ISNUMBER($G$11:$G$46)),($F$11:$F$46=AF4)*(ISNUMBER($I$11:$I$46)))</f>
        <v>24</v>
      </c>
      <c r="AH4" s="6">
        <f t="array" ref="AH4">SUM(('ТУР5'!home=AF4)*('ТУР5'!homescore&gt;'ТУР5'!visitorscore),('ТУР5'!visitor=AF4)*('ТУР5'!visitorscore&gt;'ТУР5'!homescore))</f>
        <v>9</v>
      </c>
      <c r="AI4" s="6">
        <f t="array" ref="AI4">SUM(('ТУР5'!home=AF4)*('ТУР5'!homescore='ТУР5'!visitorscore)*ISNUMBER('ТУР5'!visitorscore),('ТУР5'!visitor=AF4)*('ТУР5'!visitorscore='ТУР5'!homescore)*ISNUMBER('ТУР5'!homescore))</f>
        <v>4</v>
      </c>
      <c r="AJ4" s="6">
        <f t="array" ref="AJ4">SUM(('ТУР5'!home=AF4)*('ТУР5'!homescore&lt;'ТУР5'!visitorscore),('ТУР5'!visitor=AF4)*('ТУР5'!visitorscore&lt;'ТУР5'!homescore))</f>
        <v>11</v>
      </c>
      <c r="AK4" s="30">
        <f t="array" ref="AK4">SUMIF('ТУР5'!home,AF4,'ТУР5'!homescore)+SUMIF('ТУР5'!visitor,AF4,'ТУР5'!visitorscore)</f>
        <v>77</v>
      </c>
      <c r="AL4" s="31">
        <f t="array" ref="AL4">SUMIF('ТУР5'!home,AF4,'ТУР5'!visitorscore)+SUMIF('ТУР5'!visitor,AF4,'ТУР5'!homescore)</f>
        <v>83</v>
      </c>
      <c r="AM4" s="6">
        <f t="shared" si="2"/>
        <v>-6</v>
      </c>
      <c r="AN4" s="30">
        <f t="array" ref="AN4">AH4*Options!$B$2+AI4*Options!$B$3+AJ4*Options!$B$4+VLOOKUP(AF4,$E$4:$F$9,2,0)</f>
        <v>31</v>
      </c>
      <c r="AO4" s="10">
        <f t="shared" si="3"/>
        <v>3099940077</v>
      </c>
    </row>
    <row r="5">
      <c r="A5" s="10"/>
      <c r="B5" s="7"/>
      <c r="C5" s="86" t="str">
        <f>'ТУР3'!$C$5</f>
        <v>Тимофей Б.</v>
      </c>
      <c r="D5" s="114" t="s">
        <v>27</v>
      </c>
      <c r="E5" s="85" t="str">
        <f>'ТУР3'!$E$5</f>
        <v>debosch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ovoshnoy</v>
      </c>
      <c r="V5" s="24">
        <f t="array" ref="V5">VLOOKUP($U5,$AF$3:$AN$5,2,0)</f>
        <v>24</v>
      </c>
      <c r="W5" s="25">
        <f t="array" ref="W5">VLOOKUP($U5,$AF$3:$AN$5,3,0)</f>
        <v>10</v>
      </c>
      <c r="X5" s="25">
        <f t="array" ref="X5">VLOOKUP($U5,$AF$3:$AN$5,4,0)</f>
        <v>4</v>
      </c>
      <c r="Y5" s="25">
        <f t="array" ref="Y5">VLOOKUP($U5,$AF$3:$AN$5,5,0)</f>
        <v>10</v>
      </c>
      <c r="Z5" s="25">
        <f t="array" ref="Z5">VLOOKUP($U5,$AF$3:$AN$5,6,0)</f>
        <v>79</v>
      </c>
      <c r="AA5" s="25">
        <f t="array" ref="AA5">VLOOKUP($U5,$AF$3:$AN$5,7,0)</f>
        <v>79</v>
      </c>
      <c r="AB5" s="25">
        <f t="array" ref="AB5">VLOOKUP($U5,$AF$3:$AN$5,8,0)</f>
        <v>0</v>
      </c>
      <c r="AC5" s="25">
        <f t="array" ref="AC5">VLOOKUP($U5,$AF$3:$AN$5,9,0)</f>
        <v>34</v>
      </c>
      <c r="AD5" s="37"/>
      <c r="AE5" s="10"/>
      <c r="AF5" s="38" t="str">
        <f t="shared" si="1"/>
        <v>ovoshnoy</v>
      </c>
      <c r="AG5" s="29">
        <f t="array" ref="AG5">SUM(($E$11:$E$46=AF5)*(ISNUMBER($G$11:$G$46)),($F$11:$F$46=AF5)*(ISNUMBER($I$11:$I$46)))</f>
        <v>24</v>
      </c>
      <c r="AH5" s="6">
        <f t="array" ref="AH5">SUM(('ТУР5'!home=AF5)*('ТУР5'!homescore&gt;'ТУР5'!visitorscore),('ТУР5'!visitor=AF5)*('ТУР5'!visitorscore&gt;'ТУР5'!homescore))</f>
        <v>10</v>
      </c>
      <c r="AI5" s="6">
        <f t="array" ref="AI5">SUM(('ТУР5'!home=AF5)*('ТУР5'!homescore='ТУР5'!visitorscore)*ISNUMBER('ТУР5'!visitorscore),('ТУР5'!visitor=AF5)*('ТУР5'!visitorscore='ТУР5'!homescore)*ISNUMBER('ТУР5'!homescore))</f>
        <v>4</v>
      </c>
      <c r="AJ5" s="6">
        <f t="array" ref="AJ5">SUM(('ТУР5'!home=AF5)*('ТУР5'!homescore&lt;'ТУР5'!visitorscore),('ТУР5'!visitor=AF5)*('ТУР5'!visitorscore&lt;'ТУР5'!homescore))</f>
        <v>10</v>
      </c>
      <c r="AK5" s="30">
        <f t="array" ref="AK5">SUMIF('ТУР5'!home,AF5,'ТУР5'!homescore)+SUMIF('ТУР5'!visitor,AF5,'ТУР5'!visitorscore)</f>
        <v>79</v>
      </c>
      <c r="AL5" s="31">
        <f t="array" ref="AL5">SUMIF('ТУР5'!home,AF5,'ТУР5'!visitorscore)+SUMIF('ТУР5'!visitor,AF5,'ТУР5'!homescore)</f>
        <v>79</v>
      </c>
      <c r="AM5" s="6">
        <f t="shared" si="2"/>
        <v>0</v>
      </c>
      <c r="AN5" s="30">
        <f t="array" ref="AN5">AH5*Options!$B$2+AI5*Options!$B$3+AJ5*Options!$B$4+VLOOKUP(AF5,$E$4:$F$9,2,0)</f>
        <v>34</v>
      </c>
      <c r="AO5" s="10">
        <f t="shared" si="3"/>
        <v>3400000079</v>
      </c>
    </row>
    <row r="6">
      <c r="A6" s="10"/>
      <c r="B6" s="7"/>
      <c r="C6" s="85" t="str">
        <f>'ТУР3'!$C$6</f>
        <v>Илья Г.</v>
      </c>
      <c r="D6" s="91" t="s">
        <v>30</v>
      </c>
      <c r="E6" s="85" t="str">
        <f>'ТУР3'!$E$6</f>
        <v>ovoshnoy</v>
      </c>
      <c r="F6" s="6"/>
      <c r="G6" s="6"/>
      <c r="H6" s="6"/>
      <c r="I6" s="6"/>
      <c r="J6" s="6"/>
      <c r="K6" s="6"/>
      <c r="L6" s="6"/>
      <c r="M6" s="7"/>
      <c r="N6" s="8"/>
      <c r="O6" s="6"/>
      <c r="P6" s="6"/>
      <c r="Q6" s="6"/>
      <c r="R6" s="6"/>
      <c r="S6" s="6"/>
      <c r="T6" s="6"/>
      <c r="U6" s="36" t="str">
        <f t="array" ref="U6">INDEX($AF$3:$AF$5,MATCH(LARGE($AO$3:$AO$5-ROW($AO$3:$AO$5)/COUNT($AO$3:$AO$5),ROW(U6)-ROW(U$4)+1),$AO$3:$AO$5-ROW($AO$3:$AO$5)/COUNT($AO$3:$AO$5),0))</f>
        <v>debosch</v>
      </c>
      <c r="V6" s="24">
        <f t="array" ref="V6">VLOOKUP($U6,$AF$3:$AN$5,2,0)</f>
        <v>24</v>
      </c>
      <c r="W6" s="25">
        <f t="array" ref="W6">VLOOKUP($U6,$AF$3:$AN$5,3,0)</f>
        <v>9</v>
      </c>
      <c r="X6" s="25">
        <f t="array" ref="X6">VLOOKUP($U6,$AF$3:$AN$5,4,0)</f>
        <v>4</v>
      </c>
      <c r="Y6" s="25">
        <f t="array" ref="Y6">VLOOKUP($U6,$AF$3:$AN$5,5,0)</f>
        <v>11</v>
      </c>
      <c r="Z6" s="25">
        <f t="array" ref="Z6">VLOOKUP($U6,$AF$3:$AN$5,6,0)</f>
        <v>77</v>
      </c>
      <c r="AA6" s="25">
        <f t="array" ref="AA6">VLOOKUP($U6,$AF$3:$AN$5,7,0)</f>
        <v>83</v>
      </c>
      <c r="AB6" s="25">
        <f t="array" ref="AB6">VLOOKUP($U6,$AF$3:$AN$5,8,0)</f>
        <v>-6</v>
      </c>
      <c r="AC6" s="25">
        <f t="array" ref="AC6">VLOOKUP($U6,$AF$3:$AN$5,9,0)</f>
        <v>31</v>
      </c>
      <c r="AD6" s="37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10"/>
      <c r="B7" s="7"/>
      <c r="C7" s="6"/>
      <c r="D7" s="92"/>
      <c r="E7" s="35"/>
      <c r="F7" s="6"/>
      <c r="G7" s="6"/>
      <c r="H7" s="6"/>
      <c r="I7" s="6"/>
      <c r="J7" s="6"/>
      <c r="K7" s="6"/>
      <c r="L7" s="6"/>
      <c r="M7" s="7"/>
      <c r="N7" s="8"/>
      <c r="O7" s="6"/>
      <c r="P7" s="6"/>
      <c r="Q7" s="6"/>
      <c r="R7" s="6"/>
      <c r="S7" s="6"/>
      <c r="T7" s="6"/>
      <c r="U7" s="93"/>
      <c r="V7" s="6"/>
      <c r="W7" s="6"/>
      <c r="X7" s="6"/>
      <c r="Y7" s="6"/>
      <c r="Z7" s="6"/>
      <c r="AA7" s="6"/>
      <c r="AB7" s="6"/>
      <c r="AC7" s="6"/>
      <c r="AD7" s="1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10"/>
      <c r="B8" s="94" t="s">
        <v>32</v>
      </c>
      <c r="C8" s="95" t="s">
        <v>13</v>
      </c>
      <c r="D8" s="95" t="s">
        <v>13</v>
      </c>
      <c r="E8" s="95" t="s">
        <v>33</v>
      </c>
      <c r="F8" s="95" t="s">
        <v>34</v>
      </c>
      <c r="G8" s="96" t="s">
        <v>35</v>
      </c>
      <c r="H8" s="15"/>
      <c r="I8" s="3"/>
      <c r="J8" s="97"/>
      <c r="K8" s="87" t="s">
        <v>36</v>
      </c>
      <c r="L8" s="3"/>
      <c r="M8" s="78"/>
      <c r="N8" s="88" t="s">
        <v>37</v>
      </c>
      <c r="O8" s="78"/>
      <c r="P8" s="78"/>
      <c r="Q8" s="78"/>
      <c r="R8" s="78"/>
      <c r="S8" s="89" t="s">
        <v>37</v>
      </c>
      <c r="T8" s="89" t="s">
        <v>38</v>
      </c>
      <c r="U8" s="89" t="s">
        <v>39</v>
      </c>
      <c r="V8" s="88" t="s">
        <v>40</v>
      </c>
      <c r="W8" s="10"/>
      <c r="X8" s="10"/>
      <c r="Y8" s="10"/>
      <c r="Z8" s="10"/>
      <c r="AA8" s="10"/>
      <c r="AB8" s="10"/>
      <c r="AC8" s="10"/>
      <c r="AD8" s="1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10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98"/>
      <c r="N9" s="9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10"/>
      <c r="B10" s="100"/>
      <c r="C10" s="6"/>
      <c r="D10" s="6"/>
      <c r="E10" s="6"/>
      <c r="F10" s="6"/>
      <c r="G10" s="6"/>
      <c r="H10" s="6"/>
      <c r="I10" s="6"/>
      <c r="J10" s="6"/>
      <c r="K10" s="6"/>
      <c r="L10" s="6"/>
      <c r="M10" s="98"/>
      <c r="N10" s="99"/>
      <c r="O10" s="6"/>
      <c r="P10" s="6"/>
      <c r="Q10" s="6"/>
      <c r="R10" s="6"/>
      <c r="S10" s="6"/>
      <c r="T10" s="6"/>
      <c r="U10" s="6"/>
      <c r="V10" s="6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Shehov</v>
      </c>
      <c r="F11" s="103" t="str">
        <f t="shared" ref="F11:F16" si="7">$E$5</f>
        <v>debosch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>
        <v>5.0</v>
      </c>
      <c r="N11" s="99">
        <v>1.0</v>
      </c>
      <c r="O11" s="6"/>
      <c r="P11" s="6"/>
      <c r="Q11" s="6"/>
      <c r="R11" s="6"/>
      <c r="S11" s="6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Shehov  - (Германия) debosch</v>
      </c>
      <c r="V11" s="10" t="str">
        <f t="shared" ref="V11:V46" si="11">TEXT(G11,"0")&amp;":"&amp;TEXT(I11,"0")</f>
        <v>5:3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Shehov</v>
      </c>
      <c r="F12" s="103" t="str">
        <f t="shared" si="7"/>
        <v>debosch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/>
      <c r="N12" s="99">
        <v>2.0</v>
      </c>
      <c r="O12" s="6"/>
      <c r="P12" s="6"/>
      <c r="Q12" s="6"/>
      <c r="R12" s="6"/>
      <c r="S12" s="6">
        <v>2.0</v>
      </c>
      <c r="T12" s="104">
        <v>242.0</v>
      </c>
      <c r="U12" s="105" t="str">
        <f t="shared" si="10"/>
        <v>20:05 Penalty shot cup (Италия) Shehov  - (Германия) debosch</v>
      </c>
      <c r="V12" s="10" t="str">
        <f t="shared" si="11"/>
        <v>3:4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Shehov</v>
      </c>
      <c r="F13" s="103" t="str">
        <f t="shared" si="7"/>
        <v>debosch</v>
      </c>
      <c r="G13" s="95">
        <f t="shared" si="8"/>
        <v>3</v>
      </c>
      <c r="H13" s="97"/>
      <c r="I13" s="95">
        <f t="shared" si="9"/>
        <v>1</v>
      </c>
      <c r="J13" s="97"/>
      <c r="K13" s="103">
        <v>3.0</v>
      </c>
      <c r="L13" s="103">
        <v>1.0</v>
      </c>
      <c r="M13" s="98"/>
      <c r="N13" s="99">
        <v>3.0</v>
      </c>
      <c r="O13" s="6"/>
      <c r="P13" s="6"/>
      <c r="Q13" s="6"/>
      <c r="R13" s="6"/>
      <c r="S13" s="6">
        <v>3.0</v>
      </c>
      <c r="T13" s="104">
        <v>243.0</v>
      </c>
      <c r="U13" s="105" t="str">
        <f t="shared" si="10"/>
        <v>20:10 Penalty shot cup (Италия) Shehov  - (Германия) debosch</v>
      </c>
      <c r="V13" s="10" t="str">
        <f t="shared" si="11"/>
        <v>3:1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ovoshnoy</v>
      </c>
      <c r="F14" s="103" t="str">
        <f t="shared" si="7"/>
        <v>debosch</v>
      </c>
      <c r="G14" s="95">
        <f t="shared" si="8"/>
        <v>5</v>
      </c>
      <c r="H14" s="97"/>
      <c r="I14" s="95">
        <f t="shared" si="9"/>
        <v>3</v>
      </c>
      <c r="J14" s="97"/>
      <c r="K14" s="103">
        <v>5.0</v>
      </c>
      <c r="L14" s="103">
        <v>3.0</v>
      </c>
      <c r="M14" s="98"/>
      <c r="N14" s="99">
        <v>1.0</v>
      </c>
      <c r="O14" s="6"/>
      <c r="P14" s="6"/>
      <c r="Q14" s="6"/>
      <c r="R14" s="6"/>
      <c r="S14" s="6">
        <v>1.0</v>
      </c>
      <c r="T14" s="104">
        <v>244.0</v>
      </c>
      <c r="U14" s="105" t="str">
        <f t="shared" si="10"/>
        <v>20:15 Penalty shot cup (Аргентина) ovoshnoy  - (Германия) debosch</v>
      </c>
      <c r="V14" s="10" t="str">
        <f t="shared" si="11"/>
        <v>5:3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ovoshnoy</v>
      </c>
      <c r="F15" s="103" t="str">
        <f t="shared" si="7"/>
        <v>debosch</v>
      </c>
      <c r="G15" s="95">
        <f t="shared" si="8"/>
        <v>4</v>
      </c>
      <c r="H15" s="97"/>
      <c r="I15" s="95">
        <f t="shared" si="9"/>
        <v>5</v>
      </c>
      <c r="J15" s="97"/>
      <c r="K15" s="103">
        <v>4.0</v>
      </c>
      <c r="L15" s="103">
        <v>5.0</v>
      </c>
      <c r="M15" s="98"/>
      <c r="N15" s="99">
        <v>2.0</v>
      </c>
      <c r="O15" s="6"/>
      <c r="P15" s="6"/>
      <c r="Q15" s="6"/>
      <c r="R15" s="6"/>
      <c r="S15" s="6">
        <v>2.0</v>
      </c>
      <c r="T15" s="104">
        <v>245.0</v>
      </c>
      <c r="U15" s="105" t="str">
        <f t="shared" si="10"/>
        <v>20:20 Penalty shot cup (Аргентина) ovoshnoy  - (Германия) debosch</v>
      </c>
      <c r="V15" s="10" t="str">
        <f t="shared" si="11"/>
        <v>4:5</v>
      </c>
      <c r="W15" s="10"/>
      <c r="X15" s="10"/>
      <c r="Y15" s="10"/>
      <c r="Z15" s="10"/>
      <c r="AA15" s="10"/>
      <c r="AB15" s="10"/>
      <c r="AC15" s="106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ovoshnoy</v>
      </c>
      <c r="F16" s="103" t="str">
        <f t="shared" si="7"/>
        <v>debosch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6"/>
      <c r="P16" s="6"/>
      <c r="Q16" s="6"/>
      <c r="R16" s="6"/>
      <c r="S16" s="6">
        <v>3.0</v>
      </c>
      <c r="T16" s="104">
        <v>246.0</v>
      </c>
      <c r="U16" s="105" t="str">
        <f t="shared" si="10"/>
        <v>20:25 Penalty shot cup (Аргентина) ovoshnoy  - (Германия) debosch</v>
      </c>
      <c r="V16" s="10" t="str">
        <f t="shared" si="11"/>
        <v>3:4</v>
      </c>
      <c r="W16" s="10"/>
      <c r="X16" s="10"/>
      <c r="Y16" s="10"/>
      <c r="Z16" s="10"/>
      <c r="AA16" s="10"/>
      <c r="AB16" s="10"/>
      <c r="AC16" s="10"/>
      <c r="AD16" s="107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ovoshnoy</v>
      </c>
      <c r="F17" s="103" t="str">
        <f t="shared" ref="F17:F22" si="15">$E$4</f>
        <v>Shehov</v>
      </c>
      <c r="G17" s="95">
        <f t="shared" si="8"/>
        <v>5</v>
      </c>
      <c r="H17" s="97"/>
      <c r="I17" s="95">
        <f t="shared" si="9"/>
        <v>3</v>
      </c>
      <c r="J17" s="97"/>
      <c r="K17" s="25">
        <v>5.0</v>
      </c>
      <c r="L17" s="25">
        <v>3.0</v>
      </c>
      <c r="M17" s="98"/>
      <c r="N17" s="99">
        <v>1.0</v>
      </c>
      <c r="O17" s="108"/>
      <c r="P17" s="6"/>
      <c r="Q17" s="108"/>
      <c r="R17" s="108"/>
      <c r="S17" s="6">
        <v>1.0</v>
      </c>
      <c r="T17" s="104">
        <v>247.0</v>
      </c>
      <c r="U17" s="105" t="str">
        <f t="shared" si="10"/>
        <v>20:30 Penalty shot cup (Аргентина) ovoshnoy  - (Италия) Shehov</v>
      </c>
      <c r="V17" s="10" t="str">
        <f t="shared" si="11"/>
        <v>5:3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ovoshnoy</v>
      </c>
      <c r="F18" s="103" t="str">
        <f t="shared" si="15"/>
        <v>Shehov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>
        <v>2.0</v>
      </c>
      <c r="O18" s="108"/>
      <c r="P18" s="6"/>
      <c r="Q18" s="108"/>
      <c r="R18" s="108"/>
      <c r="S18" s="6">
        <v>2.0</v>
      </c>
      <c r="T18" s="104">
        <v>248.0</v>
      </c>
      <c r="U18" s="105" t="str">
        <f t="shared" si="10"/>
        <v>20:35 Penalty shot cup (Аргентина) ovoshnoy  - (Италия) Shehov</v>
      </c>
      <c r="V18" s="10" t="str">
        <f t="shared" si="11"/>
        <v>2:4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ovoshnoy</v>
      </c>
      <c r="F19" s="103" t="str">
        <f t="shared" si="15"/>
        <v>Shehov</v>
      </c>
      <c r="G19" s="95">
        <f t="shared" si="8"/>
        <v>4</v>
      </c>
      <c r="H19" s="97"/>
      <c r="I19" s="95">
        <f t="shared" si="16"/>
        <v>1</v>
      </c>
      <c r="J19" s="97"/>
      <c r="K19" s="103">
        <v>4.0</v>
      </c>
      <c r="L19" s="103">
        <v>1.0</v>
      </c>
      <c r="M19" s="98"/>
      <c r="N19" s="99">
        <v>3.0</v>
      </c>
      <c r="O19" s="108"/>
      <c r="P19" s="6"/>
      <c r="Q19" s="108"/>
      <c r="R19" s="108"/>
      <c r="S19" s="6">
        <v>3.0</v>
      </c>
      <c r="T19" s="104">
        <v>249.0</v>
      </c>
      <c r="U19" s="105" t="str">
        <f t="shared" si="10"/>
        <v>20:40 Penalty shot cup (Аргентина) ovoshnoy  - (Италия) Shehov</v>
      </c>
      <c r="V19" s="10" t="str">
        <f t="shared" si="11"/>
        <v>4:1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debosch</v>
      </c>
      <c r="F20" s="103" t="str">
        <f t="shared" si="15"/>
        <v>Shehov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>
        <v>1.0</v>
      </c>
      <c r="O20" s="108"/>
      <c r="P20" s="6"/>
      <c r="Q20" s="108"/>
      <c r="R20" s="108"/>
      <c r="S20" s="6">
        <v>1.0</v>
      </c>
      <c r="T20" s="104">
        <v>250.0</v>
      </c>
      <c r="U20" s="105" t="str">
        <f t="shared" si="10"/>
        <v>20:45 Penalty shot cup (Германия) debosch  - (Италия) Shehov</v>
      </c>
      <c r="V20" s="10" t="str">
        <f t="shared" si="11"/>
        <v>4:4</v>
      </c>
      <c r="W20" s="10"/>
      <c r="X20" s="10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debosch</v>
      </c>
      <c r="F21" s="103" t="str">
        <f t="shared" si="15"/>
        <v>Shehov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6"/>
      <c r="N21" s="99">
        <v>2.0</v>
      </c>
      <c r="O21" s="108"/>
      <c r="P21" s="6"/>
      <c r="Q21" s="108"/>
      <c r="R21" s="108"/>
      <c r="S21" s="6">
        <v>2.0</v>
      </c>
      <c r="T21" s="104">
        <v>251.0</v>
      </c>
      <c r="U21" s="105" t="str">
        <f t="shared" si="10"/>
        <v>20:50 Penalty shot cup (Германия) debosch  - (Италия) Shehov</v>
      </c>
      <c r="V21" s="10" t="str">
        <f t="shared" si="11"/>
        <v>4:4</v>
      </c>
      <c r="W21" s="10"/>
      <c r="X21" s="109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debosch</v>
      </c>
      <c r="F22" s="103" t="str">
        <f t="shared" si="15"/>
        <v>Shehov</v>
      </c>
      <c r="G22" s="95">
        <f t="shared" si="8"/>
        <v>2</v>
      </c>
      <c r="H22" s="97"/>
      <c r="I22" s="95">
        <f t="shared" si="16"/>
        <v>4</v>
      </c>
      <c r="J22" s="97"/>
      <c r="K22" s="103">
        <v>2.0</v>
      </c>
      <c r="L22" s="103">
        <v>4.0</v>
      </c>
      <c r="M22" s="6"/>
      <c r="N22" s="99">
        <v>3.0</v>
      </c>
      <c r="O22" s="6"/>
      <c r="P22" s="6"/>
      <c r="Q22" s="6"/>
      <c r="R22" s="6"/>
      <c r="S22" s="6">
        <v>3.0</v>
      </c>
      <c r="T22" s="104">
        <v>252.0</v>
      </c>
      <c r="U22" s="105" t="str">
        <f t="shared" si="10"/>
        <v>20:55 Penalty shot cup (Германия) debosch  - (Италия) Shehov</v>
      </c>
      <c r="V22" s="10" t="str">
        <f t="shared" si="11"/>
        <v>2:4</v>
      </c>
      <c r="W22" s="10"/>
      <c r="X22" s="10"/>
      <c r="Y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10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debosch</v>
      </c>
      <c r="F23" s="103" t="str">
        <f t="shared" ref="F23:F28" si="20">$E$6</f>
        <v>ovoshnoy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6"/>
      <c r="N23" s="105">
        <v>1.0</v>
      </c>
      <c r="O23" s="6"/>
      <c r="P23" s="6"/>
      <c r="Q23" s="6"/>
      <c r="R23" s="6"/>
      <c r="S23" s="6">
        <v>1.0</v>
      </c>
      <c r="T23" s="104">
        <v>253.0</v>
      </c>
      <c r="U23" s="105" t="str">
        <f t="shared" si="10"/>
        <v>21:00 Penalty shot cup (Германия) debosch  - (Аргентина) ovoshnoy</v>
      </c>
      <c r="V23" s="10" t="str">
        <f t="shared" si="11"/>
        <v>3:4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ht="15.75" customHeight="1">
      <c r="A24" s="10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debosch</v>
      </c>
      <c r="F24" s="103" t="str">
        <f t="shared" si="20"/>
        <v>ovoshnoy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6"/>
      <c r="N24" s="105">
        <v>2.0</v>
      </c>
      <c r="O24" s="6"/>
      <c r="P24" s="6"/>
      <c r="Q24" s="6"/>
      <c r="R24" s="6"/>
      <c r="S24" s="6">
        <v>2.0</v>
      </c>
      <c r="T24" s="104">
        <v>254.0</v>
      </c>
      <c r="U24" s="105" t="str">
        <f t="shared" si="10"/>
        <v>21:05 Penalty shot cup (Германия) debosch  - (Аргентина) ovoshnoy</v>
      </c>
      <c r="V24" s="10" t="str">
        <f t="shared" si="11"/>
        <v>3:4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ht="15.75" customHeight="1">
      <c r="A25" s="10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debosch</v>
      </c>
      <c r="F25" s="103" t="str">
        <f t="shared" si="20"/>
        <v>ovoshnoy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6"/>
      <c r="N25" s="105">
        <v>3.0</v>
      </c>
      <c r="O25" s="6"/>
      <c r="P25" s="6"/>
      <c r="Q25" s="6"/>
      <c r="R25" s="6"/>
      <c r="S25" s="6">
        <v>3.0</v>
      </c>
      <c r="T25" s="104">
        <v>255.0</v>
      </c>
      <c r="U25" s="105" t="str">
        <f t="shared" si="10"/>
        <v>21:10 Penalty shot cup (Германия) debosch  - (Аргентина) ovoshnoy</v>
      </c>
      <c r="V25" s="10" t="str">
        <f t="shared" si="11"/>
        <v>4:2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ht="15.75" customHeight="1">
      <c r="A26" s="10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Shehov</v>
      </c>
      <c r="F26" s="103" t="str">
        <f t="shared" si="20"/>
        <v>ovoshnoy</v>
      </c>
      <c r="G26" s="95">
        <f t="shared" si="8"/>
        <v>0</v>
      </c>
      <c r="H26" s="97"/>
      <c r="I26" s="95">
        <f t="shared" si="21"/>
        <v>0</v>
      </c>
      <c r="J26" s="97"/>
      <c r="K26" s="110" t="s">
        <v>41</v>
      </c>
      <c r="L26" s="110" t="s">
        <v>41</v>
      </c>
      <c r="M26" s="6"/>
      <c r="N26" s="105">
        <v>1.0</v>
      </c>
      <c r="O26" s="6"/>
      <c r="P26" s="6"/>
      <c r="Q26" s="6"/>
      <c r="R26" s="6"/>
      <c r="S26" s="6">
        <v>1.0</v>
      </c>
      <c r="T26" s="104">
        <v>256.0</v>
      </c>
      <c r="U26" s="105" t="str">
        <f t="shared" si="10"/>
        <v>21:15 Penalty shot cup (Италия) Shehov  - (Аргентина) ovoshnoy</v>
      </c>
      <c r="V26" s="10" t="str">
        <f t="shared" si="11"/>
        <v>0:0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10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Shehov</v>
      </c>
      <c r="F27" s="103" t="str">
        <f t="shared" si="20"/>
        <v>ovoshnoy</v>
      </c>
      <c r="G27" s="95">
        <f t="shared" si="8"/>
        <v>3</v>
      </c>
      <c r="H27" s="97"/>
      <c r="I27" s="95">
        <f t="shared" si="21"/>
        <v>4</v>
      </c>
      <c r="J27" s="97"/>
      <c r="K27" s="110">
        <v>3.0</v>
      </c>
      <c r="L27" s="110">
        <v>4.0</v>
      </c>
      <c r="M27" s="6"/>
      <c r="N27" s="105">
        <v>2.0</v>
      </c>
      <c r="O27" s="6"/>
      <c r="P27" s="6"/>
      <c r="Q27" s="6"/>
      <c r="R27" s="6"/>
      <c r="S27" s="6">
        <v>2.0</v>
      </c>
      <c r="T27" s="104">
        <v>257.0</v>
      </c>
      <c r="U27" s="105" t="str">
        <f t="shared" si="10"/>
        <v>21:20 Penalty shot cup (Италия) Shehov  - (Аргентина) ovoshnoy</v>
      </c>
      <c r="V27" s="10" t="str">
        <f t="shared" si="11"/>
        <v>3:4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10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Shehov</v>
      </c>
      <c r="F28" s="103" t="str">
        <f t="shared" si="20"/>
        <v>ovoshnoy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6"/>
      <c r="N28" s="105">
        <v>3.0</v>
      </c>
      <c r="O28" s="6"/>
      <c r="P28" s="6"/>
      <c r="Q28" s="6"/>
      <c r="R28" s="6"/>
      <c r="S28" s="6">
        <v>3.0</v>
      </c>
      <c r="T28" s="104">
        <v>258.0</v>
      </c>
      <c r="U28" s="105" t="str">
        <f t="shared" si="10"/>
        <v>21:25 Penalty shot cup (Италия) Shehov  - (Аргентина) ovoshnoy</v>
      </c>
      <c r="V28" s="10" t="str">
        <f t="shared" si="11"/>
        <v>4:5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10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Shehov</v>
      </c>
      <c r="F29" s="103" t="str">
        <f t="shared" ref="F29:F34" si="25">$E$5</f>
        <v>debosch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41</v>
      </c>
      <c r="L29" s="103" t="s">
        <v>41</v>
      </c>
      <c r="M29" s="6"/>
      <c r="N29" s="105">
        <v>1.0</v>
      </c>
      <c r="O29" s="6"/>
      <c r="P29" s="6"/>
      <c r="Q29" s="6"/>
      <c r="R29" s="6"/>
      <c r="S29" s="6">
        <v>1.0</v>
      </c>
      <c r="T29" s="104">
        <v>259.0</v>
      </c>
      <c r="U29" s="105" t="str">
        <f t="shared" si="10"/>
        <v>21:30 Penalty shot cup (Италия) Shehov  - (Германия) debosch</v>
      </c>
      <c r="V29" s="10" t="str">
        <f t="shared" si="11"/>
        <v>0:0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ht="15.75" customHeight="1">
      <c r="A30" s="10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Shehov</v>
      </c>
      <c r="F30" s="103" t="str">
        <f t="shared" si="25"/>
        <v>debosch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6"/>
      <c r="N30" s="105">
        <v>2.0</v>
      </c>
      <c r="O30" s="6"/>
      <c r="P30" s="6"/>
      <c r="Q30" s="6"/>
      <c r="R30" s="6"/>
      <c r="S30" s="6">
        <v>2.0</v>
      </c>
      <c r="T30" s="104">
        <v>260.0</v>
      </c>
      <c r="U30" s="105" t="str">
        <f t="shared" si="10"/>
        <v>21:35 Penalty shot cup (Италия) Shehov  - (Германия) debosch</v>
      </c>
      <c r="V30" s="10" t="str">
        <f t="shared" si="11"/>
        <v>3:4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ht="15.75" customHeight="1">
      <c r="A31" s="10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Shehov</v>
      </c>
      <c r="F31" s="103" t="str">
        <f t="shared" si="25"/>
        <v>debosch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6"/>
      <c r="N31" s="105">
        <v>3.0</v>
      </c>
      <c r="O31" s="6"/>
      <c r="P31" s="6"/>
      <c r="Q31" s="6"/>
      <c r="R31" s="6"/>
      <c r="S31" s="6">
        <v>3.0</v>
      </c>
      <c r="T31" s="104">
        <v>261.0</v>
      </c>
      <c r="U31" s="105" t="str">
        <f t="shared" si="10"/>
        <v>21:40 Penalty shot cup (Италия) Shehov  - (Германия) debosch</v>
      </c>
      <c r="V31" s="10" t="str">
        <f t="shared" si="11"/>
        <v>5:3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ht="15.75" customHeight="1">
      <c r="A32" s="10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ovoshnoy</v>
      </c>
      <c r="F32" s="103" t="str">
        <f t="shared" si="25"/>
        <v>debosch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6"/>
      <c r="N32" s="105">
        <v>1.0</v>
      </c>
      <c r="O32" s="6"/>
      <c r="P32" s="6"/>
      <c r="Q32" s="6"/>
      <c r="R32" s="6"/>
      <c r="S32" s="6">
        <v>1.0</v>
      </c>
      <c r="T32" s="104">
        <v>262.0</v>
      </c>
      <c r="U32" s="105" t="str">
        <f t="shared" si="10"/>
        <v>21:45 Penalty shot cup (Аргентина) ovoshnoy  - (Германия) debosch</v>
      </c>
      <c r="V32" s="10" t="str">
        <f t="shared" si="11"/>
        <v>4:4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10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ovoshnoy</v>
      </c>
      <c r="F33" s="103" t="str">
        <f t="shared" si="25"/>
        <v>debosch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6"/>
      <c r="N33" s="105">
        <v>2.0</v>
      </c>
      <c r="O33" s="6"/>
      <c r="P33" s="6"/>
      <c r="Q33" s="6"/>
      <c r="R33" s="6"/>
      <c r="S33" s="6">
        <v>2.0</v>
      </c>
      <c r="T33" s="104">
        <v>263.0</v>
      </c>
      <c r="U33" s="105" t="str">
        <f t="shared" si="10"/>
        <v>21:50 Penalty shot cup (Аргентина) ovoshnoy  - (Германия) debosch</v>
      </c>
      <c r="V33" s="10" t="str">
        <f t="shared" si="11"/>
        <v>3:4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10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ovoshnoy</v>
      </c>
      <c r="F34" s="103" t="str">
        <f t="shared" si="25"/>
        <v>debosch</v>
      </c>
      <c r="G34" s="95">
        <f t="shared" si="8"/>
        <v>4</v>
      </c>
      <c r="H34" s="97"/>
      <c r="I34" s="95">
        <f t="shared" si="26"/>
        <v>2</v>
      </c>
      <c r="J34" s="97"/>
      <c r="K34" s="103">
        <v>4.0</v>
      </c>
      <c r="L34" s="103">
        <v>2.0</v>
      </c>
      <c r="M34" s="6"/>
      <c r="N34" s="105">
        <v>3.0</v>
      </c>
      <c r="O34" s="6"/>
      <c r="P34" s="6"/>
      <c r="Q34" s="6"/>
      <c r="R34" s="6"/>
      <c r="S34" s="6">
        <v>3.0</v>
      </c>
      <c r="T34" s="104">
        <v>264.0</v>
      </c>
      <c r="U34" s="105" t="str">
        <f t="shared" si="10"/>
        <v>21:55 Penalty shot cup (Аргентина) ovoshnoy  - (Германия) debosch</v>
      </c>
      <c r="V34" s="10" t="str">
        <f t="shared" si="11"/>
        <v>4:2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10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ovoshnoy</v>
      </c>
      <c r="F35" s="103" t="str">
        <f t="shared" ref="F35:F40" si="30">$E$4</f>
        <v>Shehov</v>
      </c>
      <c r="G35" s="95">
        <f t="shared" si="8"/>
        <v>2</v>
      </c>
      <c r="H35" s="97"/>
      <c r="I35" s="95">
        <f t="shared" ref="I35:I46" si="31">SUM(L35)</f>
        <v>4</v>
      </c>
      <c r="J35" s="97"/>
      <c r="K35" s="103">
        <v>2.0</v>
      </c>
      <c r="L35" s="103">
        <v>4.0</v>
      </c>
      <c r="M35" s="6"/>
      <c r="N35" s="105">
        <v>1.0</v>
      </c>
      <c r="O35" s="6"/>
      <c r="P35" s="6"/>
      <c r="Q35" s="6"/>
      <c r="R35" s="6"/>
      <c r="S35" s="6">
        <v>1.0</v>
      </c>
      <c r="T35" s="104">
        <v>265.0</v>
      </c>
      <c r="U35" s="105" t="str">
        <f t="shared" si="10"/>
        <v>22:00 Penalty shot cup (Аргентина) ovoshnoy  - (Италия) Shehov</v>
      </c>
      <c r="V35" s="10" t="str">
        <f t="shared" si="11"/>
        <v>2:4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ht="15.75" customHeight="1">
      <c r="A36" s="10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ovoshnoy</v>
      </c>
      <c r="F36" s="103" t="str">
        <f t="shared" si="30"/>
        <v>Shehov</v>
      </c>
      <c r="G36" s="95">
        <f t="shared" si="8"/>
        <v>4</v>
      </c>
      <c r="H36" s="97"/>
      <c r="I36" s="95">
        <f t="shared" si="31"/>
        <v>3</v>
      </c>
      <c r="J36" s="97"/>
      <c r="K36" s="103">
        <v>4.0</v>
      </c>
      <c r="L36" s="103">
        <v>3.0</v>
      </c>
      <c r="M36" s="6"/>
      <c r="N36" s="105">
        <v>2.0</v>
      </c>
      <c r="O36" s="6"/>
      <c r="P36" s="6"/>
      <c r="Q36" s="6"/>
      <c r="R36" s="6"/>
      <c r="S36" s="6">
        <v>2.0</v>
      </c>
      <c r="T36" s="104">
        <v>266.0</v>
      </c>
      <c r="U36" s="105" t="str">
        <f t="shared" si="10"/>
        <v>22:05 Penalty shot cup (Аргентина) ovoshnoy  - (Италия) Shehov</v>
      </c>
      <c r="V36" s="10" t="str">
        <f t="shared" si="11"/>
        <v>4:3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ht="15.75" customHeight="1">
      <c r="A37" s="10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ovoshnoy</v>
      </c>
      <c r="F37" s="103" t="str">
        <f t="shared" si="30"/>
        <v>Shehov</v>
      </c>
      <c r="G37" s="95">
        <f t="shared" si="8"/>
        <v>3</v>
      </c>
      <c r="H37" s="97"/>
      <c r="I37" s="95">
        <f t="shared" si="31"/>
        <v>3</v>
      </c>
      <c r="J37" s="97"/>
      <c r="K37" s="103">
        <v>3.0</v>
      </c>
      <c r="L37" s="103">
        <v>3.0</v>
      </c>
      <c r="M37" s="6"/>
      <c r="N37" s="105">
        <v>3.0</v>
      </c>
      <c r="O37" s="6"/>
      <c r="P37" s="6"/>
      <c r="Q37" s="6"/>
      <c r="R37" s="6"/>
      <c r="S37" s="6">
        <v>3.0</v>
      </c>
      <c r="T37" s="104">
        <v>267.0</v>
      </c>
      <c r="U37" s="105" t="str">
        <f t="shared" si="10"/>
        <v>22:10 Penalty shot cup (Аргентина) ovoshnoy  - (Италия) Shehov</v>
      </c>
      <c r="V37" s="10" t="str">
        <f t="shared" si="11"/>
        <v>3:3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ht="15.75" customHeight="1">
      <c r="A38" s="10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debosch</v>
      </c>
      <c r="F38" s="103" t="str">
        <f t="shared" si="30"/>
        <v>Shehov</v>
      </c>
      <c r="G38" s="95">
        <f t="shared" si="8"/>
        <v>3</v>
      </c>
      <c r="H38" s="10"/>
      <c r="I38" s="95">
        <f t="shared" si="31"/>
        <v>4</v>
      </c>
      <c r="J38" s="10"/>
      <c r="K38" s="103">
        <v>3.0</v>
      </c>
      <c r="L38" s="103">
        <v>4.0</v>
      </c>
      <c r="M38" s="109"/>
      <c r="N38" s="105">
        <v>1.0</v>
      </c>
      <c r="O38" s="10"/>
      <c r="P38" s="10"/>
      <c r="Q38" s="10"/>
      <c r="R38" s="10"/>
      <c r="S38" s="6">
        <v>1.0</v>
      </c>
      <c r="T38" s="104">
        <v>268.0</v>
      </c>
      <c r="U38" s="105" t="str">
        <f t="shared" si="10"/>
        <v>22:15 Penalty shot cup (Германия) debosch  - (Италия) Shehov</v>
      </c>
      <c r="V38" s="10" t="str">
        <f t="shared" si="11"/>
        <v>3:4</v>
      </c>
      <c r="W38" s="79"/>
      <c r="X38" s="79"/>
      <c r="Y38" s="79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10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debosch</v>
      </c>
      <c r="F39" s="103" t="str">
        <f t="shared" si="30"/>
        <v>Shehov</v>
      </c>
      <c r="G39" s="95">
        <f t="shared" si="8"/>
        <v>1</v>
      </c>
      <c r="H39" s="10"/>
      <c r="I39" s="95">
        <f t="shared" si="31"/>
        <v>3</v>
      </c>
      <c r="J39" s="10"/>
      <c r="K39" s="103">
        <v>1.0</v>
      </c>
      <c r="L39" s="103">
        <v>3.0</v>
      </c>
      <c r="M39" s="109"/>
      <c r="N39" s="105">
        <v>2.0</v>
      </c>
      <c r="O39" s="10"/>
      <c r="P39" s="10"/>
      <c r="Q39" s="10"/>
      <c r="R39" s="10"/>
      <c r="S39" s="6">
        <v>2.0</v>
      </c>
      <c r="T39" s="104">
        <v>269.0</v>
      </c>
      <c r="U39" s="105" t="str">
        <f t="shared" si="10"/>
        <v>22:20 Penalty shot cup (Германия) debosch  - (Италия) Shehov</v>
      </c>
      <c r="V39" s="10" t="str">
        <f t="shared" si="11"/>
        <v>1:3</v>
      </c>
      <c r="W39" s="79"/>
      <c r="X39" s="79"/>
      <c r="Y39" s="79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10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debosch</v>
      </c>
      <c r="F40" s="103" t="str">
        <f t="shared" si="30"/>
        <v>Shehov</v>
      </c>
      <c r="G40" s="95">
        <f t="shared" si="8"/>
        <v>4</v>
      </c>
      <c r="H40" s="10"/>
      <c r="I40" s="95">
        <f t="shared" si="31"/>
        <v>5</v>
      </c>
      <c r="J40" s="10"/>
      <c r="K40" s="103">
        <v>4.0</v>
      </c>
      <c r="L40" s="103">
        <v>5.0</v>
      </c>
      <c r="M40" s="7"/>
      <c r="N40" s="105">
        <v>3.0</v>
      </c>
      <c r="O40" s="10"/>
      <c r="P40" s="10"/>
      <c r="Q40" s="10"/>
      <c r="R40" s="10"/>
      <c r="S40" s="6">
        <v>3.0</v>
      </c>
      <c r="T40" s="104">
        <v>270.0</v>
      </c>
      <c r="U40" s="105" t="str">
        <f t="shared" si="10"/>
        <v>22:25 Penalty shot cup (Германия) debosch  - (Италия) Shehov</v>
      </c>
      <c r="V40" s="10" t="str">
        <f t="shared" si="11"/>
        <v>4:5</v>
      </c>
      <c r="W40" s="79"/>
      <c r="X40" s="79"/>
      <c r="Y40" s="79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10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debosch</v>
      </c>
      <c r="F41" s="103" t="str">
        <f t="shared" ref="F41:F46" si="35">$E$6</f>
        <v>ovoshnoy</v>
      </c>
      <c r="G41" s="95">
        <f t="shared" si="8"/>
        <v>4</v>
      </c>
      <c r="H41" s="10"/>
      <c r="I41" s="95">
        <f t="shared" si="31"/>
        <v>2</v>
      </c>
      <c r="J41" s="10"/>
      <c r="K41" s="103">
        <v>4.0</v>
      </c>
      <c r="L41" s="103">
        <v>2.0</v>
      </c>
      <c r="M41" s="7"/>
      <c r="N41" s="105">
        <v>3.0</v>
      </c>
      <c r="O41" s="10"/>
      <c r="P41" s="10"/>
      <c r="Q41" s="10"/>
      <c r="R41" s="10"/>
      <c r="S41" s="6">
        <v>1.0</v>
      </c>
      <c r="T41" s="104">
        <v>271.0</v>
      </c>
      <c r="U41" s="105" t="str">
        <f t="shared" si="10"/>
        <v>22:30 Penalty shot cup (Германия) debosch  - (Аргентина) ovoshnoy</v>
      </c>
      <c r="V41" s="10" t="str">
        <f t="shared" si="11"/>
        <v>4:2</v>
      </c>
      <c r="W41" s="79"/>
      <c r="X41" s="79"/>
      <c r="Y41" s="79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ht="15.75" customHeight="1">
      <c r="A42" s="10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debosch</v>
      </c>
      <c r="F42" s="103" t="str">
        <f t="shared" si="35"/>
        <v>ovoshnoy</v>
      </c>
      <c r="G42" s="95">
        <f t="shared" si="8"/>
        <v>5</v>
      </c>
      <c r="H42" s="10"/>
      <c r="I42" s="95">
        <f t="shared" si="31"/>
        <v>3</v>
      </c>
      <c r="J42" s="10"/>
      <c r="K42" s="103">
        <v>5.0</v>
      </c>
      <c r="L42" s="103">
        <v>3.0</v>
      </c>
      <c r="M42" s="7"/>
      <c r="N42" s="105">
        <v>3.0</v>
      </c>
      <c r="O42" s="10"/>
      <c r="P42" s="10"/>
      <c r="Q42" s="10"/>
      <c r="R42" s="10"/>
      <c r="S42" s="6">
        <v>2.0</v>
      </c>
      <c r="T42" s="104">
        <v>272.0</v>
      </c>
      <c r="U42" s="105" t="str">
        <f t="shared" si="10"/>
        <v>22:35 Penalty shot cup (Германия) debosch  - (Аргентина) ovoshnoy</v>
      </c>
      <c r="V42" s="10" t="str">
        <f t="shared" si="11"/>
        <v>5:3</v>
      </c>
      <c r="W42" s="79"/>
      <c r="X42" s="79"/>
      <c r="Y42" s="79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ht="15.75" customHeight="1">
      <c r="A43" s="10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debosch</v>
      </c>
      <c r="F43" s="103" t="str">
        <f t="shared" si="35"/>
        <v>ovoshnoy</v>
      </c>
      <c r="G43" s="95">
        <f t="shared" si="8"/>
        <v>3</v>
      </c>
      <c r="H43" s="10"/>
      <c r="I43" s="95">
        <f t="shared" si="31"/>
        <v>2</v>
      </c>
      <c r="J43" s="10"/>
      <c r="K43" s="103">
        <v>3.0</v>
      </c>
      <c r="L43" s="103">
        <v>2.0</v>
      </c>
      <c r="M43" s="7"/>
      <c r="N43" s="105">
        <v>3.0</v>
      </c>
      <c r="O43" s="10"/>
      <c r="P43" s="10"/>
      <c r="Q43" s="10"/>
      <c r="R43" s="10"/>
      <c r="S43" s="6">
        <v>3.0</v>
      </c>
      <c r="T43" s="104">
        <v>273.0</v>
      </c>
      <c r="U43" s="105" t="str">
        <f t="shared" si="10"/>
        <v>22:40 Penalty shot cup (Германия) debosch  - (Аргентина) ovoshnoy</v>
      </c>
      <c r="V43" s="10" t="str">
        <f t="shared" si="11"/>
        <v>3:2</v>
      </c>
      <c r="W43" s="79"/>
      <c r="X43" s="79"/>
      <c r="Y43" s="79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ht="15.75" customHeight="1">
      <c r="A44" s="10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Shehov</v>
      </c>
      <c r="F44" s="103" t="str">
        <f t="shared" si="35"/>
        <v>ovoshnoy</v>
      </c>
      <c r="G44" s="95">
        <f t="shared" si="8"/>
        <v>2</v>
      </c>
      <c r="H44" s="10"/>
      <c r="I44" s="95">
        <f t="shared" si="31"/>
        <v>4</v>
      </c>
      <c r="J44" s="10"/>
      <c r="K44" s="103">
        <v>2.0</v>
      </c>
      <c r="L44" s="103">
        <v>4.0</v>
      </c>
      <c r="M44" s="7"/>
      <c r="N44" s="105">
        <v>3.0</v>
      </c>
      <c r="O44" s="10"/>
      <c r="P44" s="10"/>
      <c r="Q44" s="10"/>
      <c r="R44" s="10"/>
      <c r="S44" s="6">
        <v>1.0</v>
      </c>
      <c r="T44" s="104">
        <v>274.0</v>
      </c>
      <c r="U44" s="105" t="str">
        <f t="shared" si="10"/>
        <v>22:45 Penalty shot cup (Италия) Shehov  - (Аргентина) ovoshnoy</v>
      </c>
      <c r="V44" s="10" t="str">
        <f t="shared" si="11"/>
        <v>2:4</v>
      </c>
      <c r="W44" s="79"/>
      <c r="X44" s="79"/>
      <c r="Y44" s="79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10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Shehov</v>
      </c>
      <c r="F45" s="103" t="str">
        <f t="shared" si="35"/>
        <v>ovoshnoy</v>
      </c>
      <c r="G45" s="95">
        <f t="shared" si="8"/>
        <v>3</v>
      </c>
      <c r="H45" s="10"/>
      <c r="I45" s="95">
        <f t="shared" si="31"/>
        <v>3</v>
      </c>
      <c r="J45" s="10"/>
      <c r="K45" s="103">
        <v>3.0</v>
      </c>
      <c r="L45" s="103">
        <v>3.0</v>
      </c>
      <c r="M45" s="7"/>
      <c r="N45" s="105">
        <v>3.0</v>
      </c>
      <c r="O45" s="10"/>
      <c r="P45" s="10"/>
      <c r="Q45" s="10"/>
      <c r="R45" s="10"/>
      <c r="S45" s="6">
        <v>2.0</v>
      </c>
      <c r="T45" s="104">
        <v>275.0</v>
      </c>
      <c r="U45" s="105" t="str">
        <f t="shared" si="10"/>
        <v>22:50 Penalty shot cup (Италия) Shehov  - (Аргентина) ovoshnoy</v>
      </c>
      <c r="V45" s="10" t="str">
        <f t="shared" si="11"/>
        <v>3:3</v>
      </c>
      <c r="W45" s="79"/>
      <c r="X45" s="79"/>
      <c r="Y45" s="79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10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Shehov</v>
      </c>
      <c r="F46" s="103" t="str">
        <f t="shared" si="35"/>
        <v>ovoshnoy</v>
      </c>
      <c r="G46" s="95">
        <f t="shared" si="8"/>
        <v>5</v>
      </c>
      <c r="H46" s="10"/>
      <c r="I46" s="95">
        <f t="shared" si="31"/>
        <v>3</v>
      </c>
      <c r="J46" s="10"/>
      <c r="K46" s="103">
        <v>5.0</v>
      </c>
      <c r="L46" s="103">
        <v>3.0</v>
      </c>
      <c r="M46" s="7"/>
      <c r="N46" s="105">
        <v>3.0</v>
      </c>
      <c r="O46" s="10"/>
      <c r="P46" s="10"/>
      <c r="Q46" s="10"/>
      <c r="R46" s="10"/>
      <c r="S46" s="6">
        <v>3.0</v>
      </c>
      <c r="T46" s="104">
        <v>276.0</v>
      </c>
      <c r="U46" s="105" t="str">
        <f t="shared" si="10"/>
        <v>22:55 Penalty shot cup (Италия) Shehov  - (Аргентина) ovoshnoy</v>
      </c>
      <c r="V46" s="10" t="str">
        <f t="shared" si="11"/>
        <v>5:3</v>
      </c>
      <c r="W46" s="79"/>
      <c r="X46" s="79"/>
      <c r="Y46" s="79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10"/>
      <c r="B47" s="7"/>
      <c r="C47" s="10"/>
      <c r="D47" s="10"/>
      <c r="E47" s="10"/>
      <c r="F47" s="10"/>
      <c r="G47" s="10"/>
      <c r="H47" s="10"/>
      <c r="I47" s="10"/>
      <c r="J47" s="10"/>
      <c r="K47" s="6"/>
      <c r="L47" s="6"/>
      <c r="M47" s="7"/>
      <c r="N47" s="8"/>
      <c r="O47" s="10"/>
      <c r="P47" s="10"/>
      <c r="Q47" s="10"/>
      <c r="R47" s="10"/>
      <c r="S47" s="10"/>
      <c r="T47" s="6"/>
      <c r="U47" s="79"/>
      <c r="V47" s="79"/>
      <c r="W47" s="79"/>
      <c r="X47" s="79"/>
      <c r="Y47" s="79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79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79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84"/>
      <c r="B1" s="1" t="s">
        <v>0</v>
      </c>
      <c r="C1" s="2" t="str">
        <f>'ТУР1'!$C$1</f>
        <v>Penalty shot cup</v>
      </c>
      <c r="D1" s="3"/>
      <c r="E1" s="4" t="s">
        <v>58</v>
      </c>
      <c r="F1" s="5">
        <f>'ТУР1'!$F$1</f>
        <v>45718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ТУР6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tamashii</v>
      </c>
      <c r="AG3" s="29">
        <f t="array" ref="AG3">SUM(($E$11:$E$46=AF3)*(ISNUMBER($G$11:$G$46)),($F$11:$F$46=AF3)*(ISNUMBER($I$11:$I$46)))</f>
        <v>24</v>
      </c>
      <c r="AH3" s="6">
        <f t="array" ref="AH3">SUM(('ТУР6'!home=AF3)*('ТУР6'!homescore&gt;'ТУР6'!visitorscore),('ТУР6'!visitor=AF3)*('ТУР6'!visitorscore&gt;'ТУР6'!homescore))</f>
        <v>6</v>
      </c>
      <c r="AI3" s="6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6">
        <f t="array" ref="AJ3">SUM(('ТУР6'!home=AF3)*('ТУР6'!homescore&lt;'ТУР6'!visitorscore),('ТУР6'!visitor=AF3)*('ТУР6'!visitorscore&lt;'ТУР6'!homescore))</f>
        <v>7</v>
      </c>
      <c r="AK3" s="30">
        <f t="array" ref="AK3">SUMIF('ТУР6'!home,AF3,'ТУР6'!homescore)+SUMIF('ТУР6'!visitor,AF3,'ТУР6'!visitorscore)</f>
        <v>70</v>
      </c>
      <c r="AL3" s="31">
        <f t="array" ref="AL3">SUMIF('ТУР6'!home,AF3,'ТУР6'!visitorscore)+SUMIF('ТУР6'!visitor,AF3,'ТУР6'!homescore)</f>
        <v>72</v>
      </c>
      <c r="AM3" s="6">
        <f t="shared" ref="AM3:AM5" si="2">AK3-AL3</f>
        <v>-2</v>
      </c>
      <c r="AN3" s="30">
        <f t="array" ref="AN3">AH3*Options!$B$2+AI3*Options!$B$3+AJ3*Options!$B$4+VLOOKUP(AF3,$E$4:$F$9,2,0)</f>
        <v>29</v>
      </c>
      <c r="AO3" s="10">
        <f t="shared" ref="AO3:AO5" si="3">AK3+AM3*10000+AN3*100000000</f>
        <v>2899980070</v>
      </c>
    </row>
    <row r="4">
      <c r="A4" s="10"/>
      <c r="B4" s="7"/>
      <c r="C4" s="115" t="s">
        <v>59</v>
      </c>
      <c r="D4" s="86" t="s">
        <v>45</v>
      </c>
      <c r="E4" s="85" t="s">
        <v>60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bullet</v>
      </c>
      <c r="V4" s="24">
        <f t="array" ref="V4">VLOOKUP($U4,$AF$3:$AN$5,2,0)</f>
        <v>24</v>
      </c>
      <c r="W4" s="25">
        <f t="array" ref="W4">VLOOKUP($U4,$AF$3:$AN$5,3,0)</f>
        <v>10</v>
      </c>
      <c r="X4" s="25">
        <f t="array" ref="X4">VLOOKUP($U4,$AF$3:$AN$5,4,0)</f>
        <v>9</v>
      </c>
      <c r="Y4" s="25">
        <f t="array" ref="Y4">VLOOKUP($U4,$AF$3:$AN$5,5,0)</f>
        <v>5</v>
      </c>
      <c r="Z4" s="25">
        <f t="array" ref="Z4">VLOOKUP($U4,$AF$3:$AN$5,6,0)</f>
        <v>82</v>
      </c>
      <c r="AA4" s="25">
        <f t="array" ref="AA4">VLOOKUP($U4,$AF$3:$AN$5,7,0)</f>
        <v>75</v>
      </c>
      <c r="AB4" s="25">
        <f t="array" ref="AB4">VLOOKUP($U4,$AF$3:$AN$5,8,0)</f>
        <v>7</v>
      </c>
      <c r="AC4" s="25">
        <f t="array" ref="AC4">VLOOKUP($U4,$AF$3:$AN$5,9,0)</f>
        <v>39</v>
      </c>
      <c r="AD4" s="37"/>
      <c r="AE4" s="10"/>
      <c r="AF4" s="38" t="str">
        <f t="shared" si="1"/>
        <v>bullet</v>
      </c>
      <c r="AG4" s="29">
        <f t="array" ref="AG4">SUM(($E$11:$E$46=AF4)*(ISNUMBER($G$11:$G$46)),($F$11:$F$46=AF4)*(ISNUMBER($I$11:$I$46)))</f>
        <v>24</v>
      </c>
      <c r="AH4" s="6">
        <f t="array" ref="AH4">SUM(('ТУР6'!home=AF4)*('ТУР6'!homescore&gt;'ТУР6'!visitorscore),('ТУР6'!visitor=AF4)*('ТУР6'!visitorscore&gt;'ТУР6'!homescore))</f>
        <v>10</v>
      </c>
      <c r="AI4" s="6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6">
        <f t="array" ref="AJ4">SUM(('ТУР6'!home=AF4)*('ТУР6'!homescore&lt;'ТУР6'!visitorscore),('ТУР6'!visitor=AF4)*('ТУР6'!visitorscore&lt;'ТУР6'!homescore))</f>
        <v>5</v>
      </c>
      <c r="AK4" s="30">
        <f t="array" ref="AK4">SUMIF('ТУР6'!home,AF4,'ТУР6'!homescore)+SUMIF('ТУР6'!visitor,AF4,'ТУР6'!visitorscore)</f>
        <v>82</v>
      </c>
      <c r="AL4" s="31">
        <f t="array" ref="AL4">SUMIF('ТУР6'!home,AF4,'ТУР6'!visitorscore)+SUMIF('ТУР6'!visitor,AF4,'ТУР6'!homescore)</f>
        <v>75</v>
      </c>
      <c r="AM4" s="6">
        <f t="shared" si="2"/>
        <v>7</v>
      </c>
      <c r="AN4" s="30">
        <f t="array" ref="AN4">AH4*Options!$B$2+AI4*Options!$B$3+AJ4*Options!$B$4+VLOOKUP(AF4,$E$4:$F$9,2,0)</f>
        <v>39</v>
      </c>
      <c r="AO4" s="10">
        <f t="shared" si="3"/>
        <v>3900070082</v>
      </c>
    </row>
    <row r="5">
      <c r="A5" s="10"/>
      <c r="B5" s="7"/>
      <c r="C5" s="32" t="s">
        <v>61</v>
      </c>
      <c r="D5" s="86" t="s">
        <v>46</v>
      </c>
      <c r="E5" s="34" t="s">
        <v>62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tamashii</v>
      </c>
      <c r="V5" s="24">
        <f t="array" ref="V5">VLOOKUP($U5,$AF$3:$AN$5,2,0)</f>
        <v>24</v>
      </c>
      <c r="W5" s="25">
        <f t="array" ref="W5">VLOOKUP($U5,$AF$3:$AN$5,3,0)</f>
        <v>6</v>
      </c>
      <c r="X5" s="25">
        <f t="array" ref="X5">VLOOKUP($U5,$AF$3:$AN$5,4,0)</f>
        <v>11</v>
      </c>
      <c r="Y5" s="25">
        <f t="array" ref="Y5">VLOOKUP($U5,$AF$3:$AN$5,5,0)</f>
        <v>7</v>
      </c>
      <c r="Z5" s="25">
        <f t="array" ref="Z5">VLOOKUP($U5,$AF$3:$AN$5,6,0)</f>
        <v>70</v>
      </c>
      <c r="AA5" s="25">
        <f t="array" ref="AA5">VLOOKUP($U5,$AF$3:$AN$5,7,0)</f>
        <v>72</v>
      </c>
      <c r="AB5" s="25">
        <f t="array" ref="AB5">VLOOKUP($U5,$AF$3:$AN$5,8,0)</f>
        <v>-2</v>
      </c>
      <c r="AC5" s="25">
        <f t="array" ref="AC5">VLOOKUP($U5,$AF$3:$AN$5,9,0)</f>
        <v>29</v>
      </c>
      <c r="AD5" s="37"/>
      <c r="AE5" s="10"/>
      <c r="AF5" s="38" t="str">
        <f t="shared" si="1"/>
        <v>⁠hrrorcane</v>
      </c>
      <c r="AG5" s="29">
        <f t="array" ref="AG5">SUM(($E$11:$E$46=AF5)*(ISNUMBER($G$11:$G$46)),($F$11:$F$46=AF5)*(ISNUMBER($I$11:$I$46)))</f>
        <v>24</v>
      </c>
      <c r="AH5" s="6">
        <f t="array" ref="AH5">SUM(('ТУР6'!home=AF5)*('ТУР6'!homescore&gt;'ТУР6'!visitorscore),('ТУР6'!visitor=AF5)*('ТУР6'!visitorscore&gt;'ТУР6'!homescore))</f>
        <v>5</v>
      </c>
      <c r="AI5" s="6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6">
        <f t="array" ref="AJ5">SUM(('ТУР6'!home=AF5)*('ТУР6'!homescore&lt;'ТУР6'!visitorscore),('ТУР6'!visitor=AF5)*('ТУР6'!visitorscore&lt;'ТУР6'!homescore))</f>
        <v>9</v>
      </c>
      <c r="AK5" s="30">
        <f t="array" ref="AK5">SUMIF('ТУР6'!home,AF5,'ТУР6'!homescore)+SUMIF('ТУР6'!visitor,AF5,'ТУР6'!visitorscore)</f>
        <v>81</v>
      </c>
      <c r="AL5" s="31">
        <f t="array" ref="AL5">SUMIF('ТУР6'!home,AF5,'ТУР6'!visitorscore)+SUMIF('ТУР6'!visitor,AF5,'ТУР6'!homescore)</f>
        <v>86</v>
      </c>
      <c r="AM5" s="6">
        <f t="shared" si="2"/>
        <v>-5</v>
      </c>
      <c r="AN5" s="30">
        <f t="array" ref="AN5">AH5*Options!$B$2+AI5*Options!$B$3+AJ5*Options!$B$4+VLOOKUP(AF5,$E$4:$F$9,2,0)</f>
        <v>25</v>
      </c>
      <c r="AO5" s="10">
        <f t="shared" si="3"/>
        <v>2499950081</v>
      </c>
    </row>
    <row r="6">
      <c r="A6" s="10"/>
      <c r="B6" s="7"/>
      <c r="C6" s="85" t="s">
        <v>63</v>
      </c>
      <c r="D6" s="86" t="s">
        <v>47</v>
      </c>
      <c r="E6" s="34" t="s">
        <v>64</v>
      </c>
      <c r="F6" s="6"/>
      <c r="G6" s="6"/>
      <c r="H6" s="6"/>
      <c r="I6" s="6"/>
      <c r="J6" s="6"/>
      <c r="K6" s="6"/>
      <c r="L6" s="6"/>
      <c r="M6" s="7"/>
      <c r="N6" s="8"/>
      <c r="O6" s="6"/>
      <c r="P6" s="6"/>
      <c r="Q6" s="6"/>
      <c r="R6" s="6"/>
      <c r="S6" s="6"/>
      <c r="T6" s="6"/>
      <c r="U6" s="36" t="str">
        <f t="array" ref="U6">INDEX($AF$3:$AF$5,MATCH(LARGE($AO$3:$AO$5-ROW($AO$3:$AO$5)/COUNT($AO$3:$AO$5),ROW(U6)-ROW(U$4)+1),$AO$3:$AO$5-ROW($AO$3:$AO$5)/COUNT($AO$3:$AO$5),0))</f>
        <v>⁠hrrorcane</v>
      </c>
      <c r="V6" s="24">
        <f t="array" ref="V6">VLOOKUP($U6,$AF$3:$AN$5,2,0)</f>
        <v>24</v>
      </c>
      <c r="W6" s="25">
        <f t="array" ref="W6">VLOOKUP($U6,$AF$3:$AN$5,3,0)</f>
        <v>5</v>
      </c>
      <c r="X6" s="25">
        <f t="array" ref="X6">VLOOKUP($U6,$AF$3:$AN$5,4,0)</f>
        <v>10</v>
      </c>
      <c r="Y6" s="25">
        <f t="array" ref="Y6">VLOOKUP($U6,$AF$3:$AN$5,5,0)</f>
        <v>9</v>
      </c>
      <c r="Z6" s="25">
        <f t="array" ref="Z6">VLOOKUP($U6,$AF$3:$AN$5,6,0)</f>
        <v>81</v>
      </c>
      <c r="AA6" s="25">
        <f t="array" ref="AA6">VLOOKUP($U6,$AF$3:$AN$5,7,0)</f>
        <v>86</v>
      </c>
      <c r="AB6" s="25">
        <f t="array" ref="AB6">VLOOKUP($U6,$AF$3:$AN$5,8,0)</f>
        <v>-5</v>
      </c>
      <c r="AC6" s="25">
        <f t="array" ref="AC6">VLOOKUP($U6,$AF$3:$AN$5,9,0)</f>
        <v>25</v>
      </c>
      <c r="AD6" s="37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10"/>
      <c r="B7" s="7"/>
      <c r="C7" s="6"/>
      <c r="D7" s="92"/>
      <c r="E7" s="35"/>
      <c r="F7" s="6"/>
      <c r="G7" s="6"/>
      <c r="H7" s="6"/>
      <c r="I7" s="6"/>
      <c r="J7" s="6"/>
      <c r="K7" s="6"/>
      <c r="L7" s="6"/>
      <c r="M7" s="7"/>
      <c r="N7" s="8"/>
      <c r="O7" s="6"/>
      <c r="P7" s="6"/>
      <c r="Q7" s="6"/>
      <c r="R7" s="6"/>
      <c r="S7" s="6"/>
      <c r="T7" s="6"/>
      <c r="U7" s="93"/>
      <c r="V7" s="6"/>
      <c r="W7" s="6"/>
      <c r="X7" s="6"/>
      <c r="Y7" s="6"/>
      <c r="Z7" s="6"/>
      <c r="AA7" s="6"/>
      <c r="AB7" s="6"/>
      <c r="AC7" s="6"/>
      <c r="AD7" s="1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10"/>
      <c r="B8" s="94" t="s">
        <v>32</v>
      </c>
      <c r="C8" s="95" t="s">
        <v>13</v>
      </c>
      <c r="D8" s="95" t="s">
        <v>13</v>
      </c>
      <c r="E8" s="95" t="s">
        <v>33</v>
      </c>
      <c r="F8" s="95" t="s">
        <v>34</v>
      </c>
      <c r="G8" s="96" t="s">
        <v>35</v>
      </c>
      <c r="H8" s="15"/>
      <c r="I8" s="3"/>
      <c r="J8" s="97"/>
      <c r="K8" s="87" t="s">
        <v>36</v>
      </c>
      <c r="L8" s="3"/>
      <c r="M8" s="78"/>
      <c r="N8" s="88" t="s">
        <v>37</v>
      </c>
      <c r="O8" s="78"/>
      <c r="P8" s="78"/>
      <c r="Q8" s="78"/>
      <c r="R8" s="78"/>
      <c r="S8" s="89" t="s">
        <v>37</v>
      </c>
      <c r="T8" s="89" t="s">
        <v>38</v>
      </c>
      <c r="U8" s="89" t="s">
        <v>39</v>
      </c>
      <c r="V8" s="88" t="s">
        <v>40</v>
      </c>
      <c r="W8" s="10"/>
      <c r="X8" s="10"/>
      <c r="Y8" s="10"/>
      <c r="Z8" s="10"/>
      <c r="AA8" s="10"/>
      <c r="AB8" s="10"/>
      <c r="AC8" s="10"/>
      <c r="AD8" s="1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10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98"/>
      <c r="N9" s="9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10"/>
      <c r="B10" s="100"/>
      <c r="C10" s="6"/>
      <c r="D10" s="6"/>
      <c r="E10" s="6"/>
      <c r="F10" s="6"/>
      <c r="G10" s="6"/>
      <c r="H10" s="6"/>
      <c r="I10" s="6"/>
      <c r="J10" s="6"/>
      <c r="K10" s="6"/>
      <c r="L10" s="6"/>
      <c r="M10" s="98"/>
      <c r="N10" s="99"/>
      <c r="O10" s="6"/>
      <c r="P10" s="6"/>
      <c r="Q10" s="6"/>
      <c r="R10" s="6"/>
      <c r="S10" s="6"/>
      <c r="T10" s="6"/>
      <c r="U10" s="6"/>
      <c r="V10" s="6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tamashii</v>
      </c>
      <c r="F11" s="103" t="str">
        <f t="shared" ref="F11:F16" si="7">$E$5</f>
        <v>bullet</v>
      </c>
      <c r="G11" s="95">
        <f t="shared" ref="G11:G46" si="8">SUM(K11)</f>
        <v>4</v>
      </c>
      <c r="H11" s="97"/>
      <c r="I11" s="95">
        <f t="shared" ref="I11:I17" si="9">SUM(L11)</f>
        <v>5</v>
      </c>
      <c r="J11" s="97"/>
      <c r="K11" s="103">
        <v>4.0</v>
      </c>
      <c r="L11" s="103">
        <v>5.0</v>
      </c>
      <c r="M11" s="98">
        <v>5.0</v>
      </c>
      <c r="N11" s="99">
        <v>1.0</v>
      </c>
      <c r="O11" s="6"/>
      <c r="P11" s="6"/>
      <c r="Q11" s="6"/>
      <c r="R11" s="6"/>
      <c r="S11" s="6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tamashii  - (Англия) bullet</v>
      </c>
      <c r="V11" s="10" t="str">
        <f t="shared" ref="V11:V46" si="11">TEXT(G11,"0")&amp;":"&amp;TEXT(I11,"0")</f>
        <v>4:5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tamashii</v>
      </c>
      <c r="F12" s="103" t="str">
        <f t="shared" si="7"/>
        <v>bullet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41</v>
      </c>
      <c r="L12" s="103" t="s">
        <v>41</v>
      </c>
      <c r="M12" s="98"/>
      <c r="N12" s="99">
        <v>2.0</v>
      </c>
      <c r="O12" s="6"/>
      <c r="P12" s="6"/>
      <c r="Q12" s="6"/>
      <c r="R12" s="6"/>
      <c r="S12" s="6">
        <v>2.0</v>
      </c>
      <c r="T12" s="104">
        <v>278.0</v>
      </c>
      <c r="U12" s="105" t="str">
        <f t="shared" si="10"/>
        <v>23:05 Penalty shot cup (Нидерланды) tamashii  - (Англия) bullet</v>
      </c>
      <c r="V12" s="10" t="str">
        <f t="shared" si="11"/>
        <v>0:0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tamashii</v>
      </c>
      <c r="F13" s="103" t="str">
        <f t="shared" si="7"/>
        <v>bullet</v>
      </c>
      <c r="G13" s="95">
        <f t="shared" si="8"/>
        <v>5</v>
      </c>
      <c r="H13" s="97"/>
      <c r="I13" s="95">
        <f t="shared" si="9"/>
        <v>5</v>
      </c>
      <c r="J13" s="97"/>
      <c r="K13" s="103">
        <v>5.0</v>
      </c>
      <c r="L13" s="103">
        <v>5.0</v>
      </c>
      <c r="M13" s="98"/>
      <c r="N13" s="99">
        <v>3.0</v>
      </c>
      <c r="O13" s="6"/>
      <c r="P13" s="6"/>
      <c r="Q13" s="6"/>
      <c r="R13" s="6"/>
      <c r="S13" s="6">
        <v>3.0</v>
      </c>
      <c r="T13" s="104">
        <v>279.0</v>
      </c>
      <c r="U13" s="105" t="str">
        <f t="shared" si="10"/>
        <v>23:10 Penalty shot cup (Нидерланды) tamashii  - (Англия) bullet</v>
      </c>
      <c r="V13" s="10" t="str">
        <f t="shared" si="11"/>
        <v>5:5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⁠hrrorcane</v>
      </c>
      <c r="F14" s="103" t="str">
        <f t="shared" si="7"/>
        <v>bullet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6"/>
      <c r="P14" s="6"/>
      <c r="Q14" s="6"/>
      <c r="R14" s="6"/>
      <c r="S14" s="6">
        <v>1.0</v>
      </c>
      <c r="T14" s="104">
        <v>280.0</v>
      </c>
      <c r="U14" s="105" t="str">
        <f t="shared" si="10"/>
        <v>23:15 Penalty shot cup (Португалия) ⁠hrrorcane  - (Англия) bullet</v>
      </c>
      <c r="V14" s="10" t="str">
        <f t="shared" si="11"/>
        <v>4:4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⁠hrrorcane</v>
      </c>
      <c r="F15" s="103" t="str">
        <f t="shared" si="7"/>
        <v>bullet</v>
      </c>
      <c r="G15" s="95">
        <f t="shared" si="8"/>
        <v>2</v>
      </c>
      <c r="H15" s="97"/>
      <c r="I15" s="95">
        <f t="shared" si="9"/>
        <v>4</v>
      </c>
      <c r="J15" s="97"/>
      <c r="K15" s="103">
        <v>2.0</v>
      </c>
      <c r="L15" s="103">
        <v>4.0</v>
      </c>
      <c r="M15" s="98"/>
      <c r="N15" s="99">
        <v>2.0</v>
      </c>
      <c r="O15" s="6"/>
      <c r="P15" s="6"/>
      <c r="Q15" s="6"/>
      <c r="R15" s="6"/>
      <c r="S15" s="6">
        <v>2.0</v>
      </c>
      <c r="T15" s="104">
        <v>281.0</v>
      </c>
      <c r="U15" s="105" t="str">
        <f t="shared" si="10"/>
        <v>23:20 Penalty shot cup (Португалия) ⁠hrrorcane  - (Англия) bullet</v>
      </c>
      <c r="V15" s="10" t="str">
        <f t="shared" si="11"/>
        <v>2:4</v>
      </c>
      <c r="W15" s="10"/>
      <c r="X15" s="10"/>
      <c r="Y15" s="10"/>
      <c r="Z15" s="10"/>
      <c r="AA15" s="10"/>
      <c r="AB15" s="10"/>
      <c r="AC15" s="106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⁠hrrorcane</v>
      </c>
      <c r="F16" s="103" t="str">
        <f t="shared" si="7"/>
        <v>bullet</v>
      </c>
      <c r="G16" s="95">
        <f t="shared" si="8"/>
        <v>4</v>
      </c>
      <c r="H16" s="97"/>
      <c r="I16" s="95">
        <f t="shared" si="9"/>
        <v>3</v>
      </c>
      <c r="J16" s="97"/>
      <c r="K16" s="103">
        <v>4.0</v>
      </c>
      <c r="L16" s="103">
        <v>3.0</v>
      </c>
      <c r="M16" s="98"/>
      <c r="N16" s="99">
        <v>3.0</v>
      </c>
      <c r="O16" s="6"/>
      <c r="P16" s="6"/>
      <c r="Q16" s="6"/>
      <c r="R16" s="6"/>
      <c r="S16" s="6">
        <v>3.0</v>
      </c>
      <c r="T16" s="104">
        <v>282.0</v>
      </c>
      <c r="U16" s="105" t="str">
        <f t="shared" si="10"/>
        <v>23:25 Penalty shot cup (Португалия) ⁠hrrorcane  - (Англия) bullet</v>
      </c>
      <c r="V16" s="10" t="str">
        <f t="shared" si="11"/>
        <v>4:3</v>
      </c>
      <c r="W16" s="10"/>
      <c r="X16" s="10"/>
      <c r="Y16" s="10"/>
      <c r="Z16" s="10"/>
      <c r="AA16" s="10"/>
      <c r="AB16" s="10"/>
      <c r="AC16" s="10"/>
      <c r="AD16" s="107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⁠hrrorcane</v>
      </c>
      <c r="F17" s="103" t="str">
        <f t="shared" ref="F17:F22" si="15">$E$4</f>
        <v>tamashii</v>
      </c>
      <c r="G17" s="95">
        <f t="shared" si="8"/>
        <v>4</v>
      </c>
      <c r="H17" s="97"/>
      <c r="I17" s="95">
        <f t="shared" si="9"/>
        <v>5</v>
      </c>
      <c r="J17" s="97"/>
      <c r="K17" s="25">
        <v>4.0</v>
      </c>
      <c r="L17" s="25">
        <v>5.0</v>
      </c>
      <c r="M17" s="98"/>
      <c r="N17" s="99">
        <v>1.0</v>
      </c>
      <c r="O17" s="108"/>
      <c r="P17" s="6"/>
      <c r="Q17" s="108"/>
      <c r="R17" s="108"/>
      <c r="S17" s="6">
        <v>1.0</v>
      </c>
      <c r="T17" s="104">
        <v>283.0</v>
      </c>
      <c r="U17" s="105" t="str">
        <f t="shared" si="10"/>
        <v>23:30 Penalty shot cup (Португалия) ⁠hrrorcane  - (Нидерланды) tamashii</v>
      </c>
      <c r="V17" s="10" t="str">
        <f t="shared" si="11"/>
        <v>4:5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⁠hrrorcane</v>
      </c>
      <c r="F18" s="103" t="str">
        <f t="shared" si="15"/>
        <v>tamashii</v>
      </c>
      <c r="G18" s="95">
        <f t="shared" si="8"/>
        <v>5</v>
      </c>
      <c r="H18" s="97"/>
      <c r="I18" s="95">
        <f t="shared" ref="I18:I22" si="16">SUM(L18,O18)</f>
        <v>5</v>
      </c>
      <c r="J18" s="97"/>
      <c r="K18" s="103">
        <v>5.0</v>
      </c>
      <c r="L18" s="103">
        <v>5.0</v>
      </c>
      <c r="M18" s="98"/>
      <c r="N18" s="99">
        <v>2.0</v>
      </c>
      <c r="O18" s="108"/>
      <c r="P18" s="6"/>
      <c r="Q18" s="108"/>
      <c r="R18" s="108"/>
      <c r="S18" s="6">
        <v>2.0</v>
      </c>
      <c r="T18" s="104">
        <v>284.0</v>
      </c>
      <c r="U18" s="105" t="str">
        <f t="shared" si="10"/>
        <v>23:35 Penalty shot cup (Португалия) ⁠hrrorcane  - (Нидерланды) tamashii</v>
      </c>
      <c r="V18" s="10" t="str">
        <f t="shared" si="11"/>
        <v>5:5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⁠hrrorcane</v>
      </c>
      <c r="F19" s="103" t="str">
        <f t="shared" si="15"/>
        <v>tamashii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41</v>
      </c>
      <c r="L19" s="103" t="s">
        <v>41</v>
      </c>
      <c r="M19" s="98"/>
      <c r="N19" s="99">
        <v>3.0</v>
      </c>
      <c r="O19" s="108"/>
      <c r="P19" s="6"/>
      <c r="Q19" s="108"/>
      <c r="R19" s="108"/>
      <c r="S19" s="6">
        <v>3.0</v>
      </c>
      <c r="T19" s="104">
        <v>285.0</v>
      </c>
      <c r="U19" s="105" t="str">
        <f t="shared" si="10"/>
        <v>23:40 Penalty shot cup (Португалия) ⁠hrrorcane  - (Нидерланды) tamashii</v>
      </c>
      <c r="V19" s="10" t="str">
        <f t="shared" si="11"/>
        <v>0:0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bullet</v>
      </c>
      <c r="F20" s="103" t="str">
        <f t="shared" si="15"/>
        <v>tamashii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6"/>
      <c r="Q20" s="108"/>
      <c r="R20" s="108"/>
      <c r="S20" s="6">
        <v>1.0</v>
      </c>
      <c r="T20" s="104">
        <v>286.0</v>
      </c>
      <c r="U20" s="105" t="str">
        <f t="shared" si="10"/>
        <v>23:45 Penalty shot cup (Англия) bullet  - (Нидерланды) tamashii</v>
      </c>
      <c r="V20" s="10" t="str">
        <f t="shared" si="11"/>
        <v>5:3</v>
      </c>
      <c r="W20" s="10"/>
      <c r="X20" s="10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bullet</v>
      </c>
      <c r="F21" s="103" t="str">
        <f t="shared" si="15"/>
        <v>tamashii</v>
      </c>
      <c r="G21" s="95">
        <f t="shared" si="8"/>
        <v>5</v>
      </c>
      <c r="H21" s="97"/>
      <c r="I21" s="95">
        <f t="shared" si="16"/>
        <v>5</v>
      </c>
      <c r="J21" s="97"/>
      <c r="K21" s="103">
        <v>5.0</v>
      </c>
      <c r="L21" s="103">
        <v>5.0</v>
      </c>
      <c r="M21" s="6"/>
      <c r="N21" s="99">
        <v>2.0</v>
      </c>
      <c r="O21" s="108"/>
      <c r="P21" s="6"/>
      <c r="Q21" s="108"/>
      <c r="R21" s="108"/>
      <c r="S21" s="6">
        <v>2.0</v>
      </c>
      <c r="T21" s="104">
        <v>287.0</v>
      </c>
      <c r="U21" s="105" t="str">
        <f t="shared" si="10"/>
        <v>23:50 Penalty shot cup (Англия) bullet  - (Нидерланды) tamashii</v>
      </c>
      <c r="V21" s="10" t="str">
        <f t="shared" si="11"/>
        <v>5:5</v>
      </c>
      <c r="W21" s="10"/>
      <c r="X21" s="109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bullet</v>
      </c>
      <c r="F22" s="103" t="str">
        <f t="shared" si="15"/>
        <v>tamashii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6"/>
      <c r="N22" s="99">
        <v>3.0</v>
      </c>
      <c r="O22" s="6"/>
      <c r="P22" s="6"/>
      <c r="Q22" s="6"/>
      <c r="R22" s="6"/>
      <c r="S22" s="6">
        <v>3.0</v>
      </c>
      <c r="T22" s="104">
        <v>288.0</v>
      </c>
      <c r="U22" s="105" t="str">
        <f t="shared" si="10"/>
        <v>23:55 Penalty shot cup (Англия) bullet  - (Нидерланды) tamashii</v>
      </c>
      <c r="V22" s="10" t="str">
        <f t="shared" si="11"/>
        <v>4:2</v>
      </c>
      <c r="W22" s="10"/>
      <c r="X22" s="10"/>
      <c r="Y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10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bullet</v>
      </c>
      <c r="F23" s="103" t="str">
        <f t="shared" ref="F23:F28" si="20">$E$6</f>
        <v>⁠hrrorcane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6"/>
      <c r="N23" s="105">
        <v>1.0</v>
      </c>
      <c r="O23" s="6"/>
      <c r="P23" s="6"/>
      <c r="Q23" s="6"/>
      <c r="R23" s="6"/>
      <c r="S23" s="6">
        <v>1.0</v>
      </c>
      <c r="T23" s="104">
        <v>1.0</v>
      </c>
      <c r="U23" s="105" t="str">
        <f t="shared" si="10"/>
        <v>0:00 Penalty shot cup (Англия) bullet  - (Португалия) ⁠hrrorcane</v>
      </c>
      <c r="V23" s="10" t="str">
        <f t="shared" si="11"/>
        <v>4:5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ht="15.75" customHeight="1">
      <c r="A24" s="10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bullet</v>
      </c>
      <c r="F24" s="103" t="str">
        <f t="shared" si="20"/>
        <v>⁠hrrorcane</v>
      </c>
      <c r="G24" s="95">
        <f t="shared" si="8"/>
        <v>4</v>
      </c>
      <c r="H24" s="97"/>
      <c r="I24" s="95">
        <f t="shared" si="21"/>
        <v>3</v>
      </c>
      <c r="J24" s="97"/>
      <c r="K24" s="103">
        <v>4.0</v>
      </c>
      <c r="L24" s="103">
        <v>3.0</v>
      </c>
      <c r="M24" s="6"/>
      <c r="N24" s="105">
        <v>2.0</v>
      </c>
      <c r="O24" s="6"/>
      <c r="P24" s="6"/>
      <c r="Q24" s="6"/>
      <c r="R24" s="6"/>
      <c r="S24" s="6">
        <v>2.0</v>
      </c>
      <c r="T24" s="104">
        <v>2.0</v>
      </c>
      <c r="U24" s="105" t="str">
        <f t="shared" si="10"/>
        <v>0:05 Penalty shot cup (Англия) bullet  - (Португалия) ⁠hrrorcane</v>
      </c>
      <c r="V24" s="10" t="str">
        <f t="shared" si="11"/>
        <v>4:3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ht="15.75" customHeight="1">
      <c r="A25" s="10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bullet</v>
      </c>
      <c r="F25" s="103" t="str">
        <f t="shared" si="20"/>
        <v>⁠hrrorcane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6"/>
      <c r="N25" s="105">
        <v>3.0</v>
      </c>
      <c r="O25" s="6"/>
      <c r="P25" s="6"/>
      <c r="Q25" s="6"/>
      <c r="R25" s="6"/>
      <c r="S25" s="6">
        <v>3.0</v>
      </c>
      <c r="T25" s="104">
        <v>3.0</v>
      </c>
      <c r="U25" s="105" t="str">
        <f t="shared" si="10"/>
        <v>0:10 Penalty shot cup (Англия) bullet  - (Португалия) ⁠hrrorcane</v>
      </c>
      <c r="V25" s="10" t="str">
        <f t="shared" si="11"/>
        <v>4:4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ht="15.75" customHeight="1">
      <c r="A26" s="10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tamashii</v>
      </c>
      <c r="F26" s="103" t="str">
        <f t="shared" si="20"/>
        <v>⁠hrrorcane</v>
      </c>
      <c r="G26" s="95">
        <f t="shared" si="8"/>
        <v>2</v>
      </c>
      <c r="H26" s="97"/>
      <c r="I26" s="95">
        <f t="shared" si="21"/>
        <v>4</v>
      </c>
      <c r="J26" s="97"/>
      <c r="K26" s="110">
        <v>2.0</v>
      </c>
      <c r="L26" s="110">
        <v>4.0</v>
      </c>
      <c r="M26" s="6"/>
      <c r="N26" s="105">
        <v>1.0</v>
      </c>
      <c r="O26" s="6"/>
      <c r="P26" s="6"/>
      <c r="Q26" s="6"/>
      <c r="R26" s="6"/>
      <c r="S26" s="6">
        <v>1.0</v>
      </c>
      <c r="T26" s="104">
        <v>4.0</v>
      </c>
      <c r="U26" s="105" t="str">
        <f t="shared" si="10"/>
        <v>0:15 Penalty shot cup (Нидерланды) tamashii  - (Португалия) ⁠hrrorcane</v>
      </c>
      <c r="V26" s="10" t="str">
        <f t="shared" si="11"/>
        <v>2:4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10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tamashii</v>
      </c>
      <c r="F27" s="103" t="str">
        <f t="shared" si="20"/>
        <v>⁠hrrorcane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6"/>
      <c r="N27" s="105">
        <v>2.0</v>
      </c>
      <c r="O27" s="6"/>
      <c r="P27" s="6"/>
      <c r="Q27" s="6"/>
      <c r="R27" s="6"/>
      <c r="S27" s="6">
        <v>2.0</v>
      </c>
      <c r="T27" s="104">
        <v>5.0</v>
      </c>
      <c r="U27" s="105" t="str">
        <f t="shared" si="10"/>
        <v>0:20 Penalty shot cup (Нидерланды) tamashii  - (Португалия) ⁠hrrorcane</v>
      </c>
      <c r="V27" s="10" t="str">
        <f t="shared" si="11"/>
        <v>5:3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10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tamashii</v>
      </c>
      <c r="F28" s="103" t="str">
        <f t="shared" si="20"/>
        <v>⁠hrrorcane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6"/>
      <c r="N28" s="105">
        <v>3.0</v>
      </c>
      <c r="O28" s="6"/>
      <c r="P28" s="6"/>
      <c r="Q28" s="6"/>
      <c r="R28" s="6"/>
      <c r="S28" s="6">
        <v>3.0</v>
      </c>
      <c r="T28" s="104">
        <v>6.0</v>
      </c>
      <c r="U28" s="105" t="str">
        <f t="shared" si="10"/>
        <v>0:25 Penalty shot cup (Нидерланды) tamashii  - (Португалия) ⁠hrrorcane</v>
      </c>
      <c r="V28" s="10" t="str">
        <f t="shared" si="11"/>
        <v>4:4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10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tamashii</v>
      </c>
      <c r="F29" s="103" t="str">
        <f t="shared" ref="F29:F34" si="25">$E$5</f>
        <v>bullet</v>
      </c>
      <c r="G29" s="95">
        <f t="shared" si="8"/>
        <v>4</v>
      </c>
      <c r="H29" s="97"/>
      <c r="I29" s="95">
        <f t="shared" si="21"/>
        <v>3</v>
      </c>
      <c r="J29" s="95"/>
      <c r="K29" s="111">
        <v>4.0</v>
      </c>
      <c r="L29" s="103">
        <v>3.0</v>
      </c>
      <c r="M29" s="6"/>
      <c r="N29" s="105">
        <v>1.0</v>
      </c>
      <c r="O29" s="6"/>
      <c r="P29" s="6"/>
      <c r="Q29" s="6"/>
      <c r="R29" s="6"/>
      <c r="S29" s="6">
        <v>1.0</v>
      </c>
      <c r="T29" s="104">
        <v>7.0</v>
      </c>
      <c r="U29" s="105" t="str">
        <f t="shared" si="10"/>
        <v>0:30 Penalty shot cup (Нидерланды) tamashii  - (Англия) bullet</v>
      </c>
      <c r="V29" s="10" t="str">
        <f t="shared" si="11"/>
        <v>4:3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ht="15.75" customHeight="1">
      <c r="A30" s="10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tamashii</v>
      </c>
      <c r="F30" s="103" t="str">
        <f t="shared" si="25"/>
        <v>bullet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6"/>
      <c r="N30" s="105">
        <v>2.0</v>
      </c>
      <c r="O30" s="6"/>
      <c r="P30" s="6"/>
      <c r="Q30" s="6"/>
      <c r="R30" s="6"/>
      <c r="S30" s="6">
        <v>2.0</v>
      </c>
      <c r="T30" s="104">
        <v>8.0</v>
      </c>
      <c r="U30" s="105" t="str">
        <f t="shared" si="10"/>
        <v>0:35 Penalty shot cup (Нидерланды) tamashii  - (Англия) bullet</v>
      </c>
      <c r="V30" s="10" t="str">
        <f t="shared" si="11"/>
        <v>3:4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ht="15.75" customHeight="1">
      <c r="A31" s="10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tamashii</v>
      </c>
      <c r="F31" s="103" t="str">
        <f t="shared" si="25"/>
        <v>bullet</v>
      </c>
      <c r="G31" s="95">
        <f t="shared" si="8"/>
        <v>0</v>
      </c>
      <c r="H31" s="97"/>
      <c r="I31" s="95">
        <f t="shared" si="26"/>
        <v>0</v>
      </c>
      <c r="J31" s="97"/>
      <c r="K31" s="103" t="s">
        <v>41</v>
      </c>
      <c r="L31" s="103" t="s">
        <v>41</v>
      </c>
      <c r="M31" s="6"/>
      <c r="N31" s="105">
        <v>3.0</v>
      </c>
      <c r="O31" s="6"/>
      <c r="P31" s="6"/>
      <c r="Q31" s="6"/>
      <c r="R31" s="6"/>
      <c r="S31" s="6">
        <v>3.0</v>
      </c>
      <c r="T31" s="104">
        <v>9.0</v>
      </c>
      <c r="U31" s="105" t="str">
        <f t="shared" si="10"/>
        <v>0:40 Penalty shot cup (Нидерланды) tamashii  - (Англия) bullet</v>
      </c>
      <c r="V31" s="10" t="str">
        <f t="shared" si="11"/>
        <v>0:0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ht="15.75" customHeight="1">
      <c r="A32" s="10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⁠hrrorcane</v>
      </c>
      <c r="F32" s="103" t="str">
        <f t="shared" si="25"/>
        <v>bullet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6"/>
      <c r="N32" s="105">
        <v>1.0</v>
      </c>
      <c r="O32" s="6"/>
      <c r="P32" s="6"/>
      <c r="Q32" s="6"/>
      <c r="R32" s="6"/>
      <c r="S32" s="6">
        <v>1.0</v>
      </c>
      <c r="T32" s="104">
        <v>10.0</v>
      </c>
      <c r="U32" s="105" t="str">
        <f t="shared" si="10"/>
        <v>0:45 Penalty shot cup (Португалия) ⁠hrrorcane  - (Англия) bullet</v>
      </c>
      <c r="V32" s="10" t="str">
        <f t="shared" si="11"/>
        <v>3:4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10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⁠hrrorcane</v>
      </c>
      <c r="F33" s="103" t="str">
        <f t="shared" si="25"/>
        <v>bullet</v>
      </c>
      <c r="G33" s="95">
        <f t="shared" si="8"/>
        <v>4</v>
      </c>
      <c r="H33" s="97"/>
      <c r="I33" s="95">
        <f t="shared" si="26"/>
        <v>5</v>
      </c>
      <c r="J33" s="97">
        <v>5.0</v>
      </c>
      <c r="K33" s="103">
        <v>4.0</v>
      </c>
      <c r="L33" s="103">
        <v>5.0</v>
      </c>
      <c r="M33" s="6"/>
      <c r="N33" s="105">
        <v>2.0</v>
      </c>
      <c r="O33" s="6"/>
      <c r="P33" s="6"/>
      <c r="Q33" s="6"/>
      <c r="R33" s="6"/>
      <c r="S33" s="6">
        <v>2.0</v>
      </c>
      <c r="T33" s="104">
        <v>11.0</v>
      </c>
      <c r="U33" s="105" t="str">
        <f t="shared" si="10"/>
        <v>0:50 Penalty shot cup (Португалия) ⁠hrrorcane  - (Англия) bullet</v>
      </c>
      <c r="V33" s="10" t="str">
        <f t="shared" si="11"/>
        <v>4:5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10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⁠hrrorcane</v>
      </c>
      <c r="F34" s="103" t="str">
        <f t="shared" si="25"/>
        <v>bullet</v>
      </c>
      <c r="G34" s="95">
        <f t="shared" si="8"/>
        <v>4</v>
      </c>
      <c r="H34" s="97"/>
      <c r="I34" s="95">
        <f t="shared" si="26"/>
        <v>1</v>
      </c>
      <c r="J34" s="97"/>
      <c r="K34" s="103">
        <v>4.0</v>
      </c>
      <c r="L34" s="103">
        <v>1.0</v>
      </c>
      <c r="M34" s="6"/>
      <c r="N34" s="105">
        <v>3.0</v>
      </c>
      <c r="O34" s="6"/>
      <c r="P34" s="6"/>
      <c r="Q34" s="6"/>
      <c r="R34" s="6"/>
      <c r="S34" s="6">
        <v>3.0</v>
      </c>
      <c r="T34" s="104">
        <v>12.0</v>
      </c>
      <c r="U34" s="105" t="str">
        <f t="shared" si="10"/>
        <v>0:55 Penalty shot cup (Португалия) ⁠hrrorcane  - (Англия) bullet</v>
      </c>
      <c r="V34" s="10" t="str">
        <f t="shared" si="11"/>
        <v>4:1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10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⁠hrrorcane</v>
      </c>
      <c r="F35" s="103" t="str">
        <f t="shared" ref="F35:F40" si="30">$E$4</f>
        <v>tamashii</v>
      </c>
      <c r="G35" s="95">
        <f t="shared" si="8"/>
        <v>2</v>
      </c>
      <c r="H35" s="97"/>
      <c r="I35" s="95">
        <f t="shared" ref="I35:I46" si="31">SUM(L35)</f>
        <v>4</v>
      </c>
      <c r="J35" s="97"/>
      <c r="K35" s="103">
        <v>2.0</v>
      </c>
      <c r="L35" s="103">
        <v>4.0</v>
      </c>
      <c r="M35" s="6"/>
      <c r="N35" s="105">
        <v>1.0</v>
      </c>
      <c r="O35" s="6"/>
      <c r="P35" s="6"/>
      <c r="Q35" s="6"/>
      <c r="R35" s="6"/>
      <c r="S35" s="6">
        <v>1.0</v>
      </c>
      <c r="T35" s="104">
        <v>13.0</v>
      </c>
      <c r="U35" s="105" t="str">
        <f t="shared" si="10"/>
        <v>1:00 Penalty shot cup (Португалия) ⁠hrrorcane  - (Нидерланды) tamashii</v>
      </c>
      <c r="V35" s="10" t="str">
        <f t="shared" si="11"/>
        <v>2:4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ht="15.75" customHeight="1">
      <c r="A36" s="10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⁠hrrorcane</v>
      </c>
      <c r="F36" s="103" t="str">
        <f t="shared" si="30"/>
        <v>tamashii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6"/>
      <c r="N36" s="105">
        <v>2.0</v>
      </c>
      <c r="O36" s="6"/>
      <c r="P36" s="6"/>
      <c r="Q36" s="6"/>
      <c r="R36" s="6"/>
      <c r="S36" s="6">
        <v>2.0</v>
      </c>
      <c r="T36" s="104">
        <v>14.0</v>
      </c>
      <c r="U36" s="105" t="str">
        <f t="shared" si="10"/>
        <v>1:05 Penalty shot cup (Португалия) ⁠hrrorcane  - (Нидерланды) tamashii</v>
      </c>
      <c r="V36" s="10" t="str">
        <f t="shared" si="11"/>
        <v>4:4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ht="15.75" customHeight="1">
      <c r="A37" s="10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⁠hrrorcane</v>
      </c>
      <c r="F37" s="103" t="str">
        <f t="shared" si="30"/>
        <v>tamashii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6"/>
      <c r="N37" s="105">
        <v>3.0</v>
      </c>
      <c r="O37" s="6"/>
      <c r="P37" s="6"/>
      <c r="Q37" s="6"/>
      <c r="R37" s="6"/>
      <c r="S37" s="6">
        <v>3.0</v>
      </c>
      <c r="T37" s="104">
        <v>15.0</v>
      </c>
      <c r="U37" s="105" t="str">
        <f t="shared" si="10"/>
        <v>1:10 Penalty shot cup (Португалия) ⁠hrrorcane  - (Нидерланды) tamashii</v>
      </c>
      <c r="V37" s="10" t="str">
        <f t="shared" si="11"/>
        <v>3:4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ht="15.75" customHeight="1">
      <c r="A38" s="10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bullet</v>
      </c>
      <c r="F38" s="103" t="str">
        <f t="shared" si="30"/>
        <v>tamashii</v>
      </c>
      <c r="G38" s="95">
        <f t="shared" si="8"/>
        <v>0</v>
      </c>
      <c r="H38" s="10"/>
      <c r="I38" s="95">
        <f t="shared" si="31"/>
        <v>0</v>
      </c>
      <c r="J38" s="10"/>
      <c r="K38" s="103" t="s">
        <v>41</v>
      </c>
      <c r="L38" s="103" t="s">
        <v>41</v>
      </c>
      <c r="M38" s="109"/>
      <c r="N38" s="105">
        <v>1.0</v>
      </c>
      <c r="O38" s="10"/>
      <c r="P38" s="10"/>
      <c r="Q38" s="10"/>
      <c r="R38" s="10"/>
      <c r="S38" s="6">
        <v>1.0</v>
      </c>
      <c r="T38" s="104">
        <v>16.0</v>
      </c>
      <c r="U38" s="105" t="str">
        <f t="shared" si="10"/>
        <v>1:15 Penalty shot cup (Англия) bullet  - (Нидерланды) tamashii</v>
      </c>
      <c r="V38" s="10" t="str">
        <f t="shared" si="11"/>
        <v>0:0</v>
      </c>
      <c r="W38" s="79"/>
      <c r="X38" s="79"/>
      <c r="Y38" s="79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10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bullet</v>
      </c>
      <c r="F39" s="103" t="str">
        <f t="shared" si="30"/>
        <v>tamashii</v>
      </c>
      <c r="G39" s="95">
        <f t="shared" si="8"/>
        <v>3</v>
      </c>
      <c r="H39" s="10"/>
      <c r="I39" s="95">
        <f t="shared" si="31"/>
        <v>1</v>
      </c>
      <c r="J39" s="10"/>
      <c r="K39" s="103">
        <v>3.0</v>
      </c>
      <c r="L39" s="103">
        <v>1.0</v>
      </c>
      <c r="M39" s="109"/>
      <c r="N39" s="105">
        <v>2.0</v>
      </c>
      <c r="O39" s="10"/>
      <c r="P39" s="10"/>
      <c r="Q39" s="10"/>
      <c r="R39" s="10"/>
      <c r="S39" s="6">
        <v>2.0</v>
      </c>
      <c r="T39" s="104">
        <v>17.0</v>
      </c>
      <c r="U39" s="105" t="str">
        <f t="shared" si="10"/>
        <v>1:20 Penalty shot cup (Англия) bullet  - (Нидерланды) tamashii</v>
      </c>
      <c r="V39" s="10" t="str">
        <f t="shared" si="11"/>
        <v>3:1</v>
      </c>
      <c r="W39" s="79"/>
      <c r="X39" s="79"/>
      <c r="Y39" s="79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10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bullet</v>
      </c>
      <c r="F40" s="103" t="str">
        <f t="shared" si="30"/>
        <v>tamashii</v>
      </c>
      <c r="G40" s="95">
        <f t="shared" si="8"/>
        <v>3</v>
      </c>
      <c r="H40" s="10"/>
      <c r="I40" s="95">
        <f t="shared" si="31"/>
        <v>2</v>
      </c>
      <c r="J40" s="10"/>
      <c r="K40" s="103">
        <v>3.0</v>
      </c>
      <c r="L40" s="103">
        <v>2.0</v>
      </c>
      <c r="M40" s="7"/>
      <c r="N40" s="105">
        <v>3.0</v>
      </c>
      <c r="O40" s="10"/>
      <c r="P40" s="10"/>
      <c r="Q40" s="10"/>
      <c r="R40" s="10"/>
      <c r="S40" s="6">
        <v>3.0</v>
      </c>
      <c r="T40" s="104">
        <v>18.0</v>
      </c>
      <c r="U40" s="105" t="str">
        <f t="shared" si="10"/>
        <v>1:25 Penalty shot cup (Англия) bullet  - (Нидерланды) tamashii</v>
      </c>
      <c r="V40" s="10" t="str">
        <f t="shared" si="11"/>
        <v>3:2</v>
      </c>
      <c r="W40" s="79"/>
      <c r="X40" s="79"/>
      <c r="Y40" s="79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10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bullet</v>
      </c>
      <c r="F41" s="103" t="str">
        <f t="shared" ref="F41:F46" si="35">$E$6</f>
        <v>⁠hrrorcane</v>
      </c>
      <c r="G41" s="95">
        <f t="shared" si="8"/>
        <v>2</v>
      </c>
      <c r="H41" s="10"/>
      <c r="I41" s="95">
        <f t="shared" si="31"/>
        <v>3</v>
      </c>
      <c r="J41" s="10"/>
      <c r="K41" s="103">
        <v>2.0</v>
      </c>
      <c r="L41" s="103">
        <v>3.0</v>
      </c>
      <c r="M41" s="7"/>
      <c r="N41" s="105">
        <v>3.0</v>
      </c>
      <c r="O41" s="10"/>
      <c r="P41" s="10"/>
      <c r="Q41" s="10"/>
      <c r="R41" s="10"/>
      <c r="S41" s="6">
        <v>1.0</v>
      </c>
      <c r="T41" s="104">
        <v>19.0</v>
      </c>
      <c r="U41" s="105" t="str">
        <f t="shared" si="10"/>
        <v>1:30 Penalty shot cup (Англия) bullet  - (Португалия) ⁠hrrorcane</v>
      </c>
      <c r="V41" s="10" t="str">
        <f t="shared" si="11"/>
        <v>2:3</v>
      </c>
      <c r="W41" s="79"/>
      <c r="X41" s="79"/>
      <c r="Y41" s="79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ht="15.75" customHeight="1">
      <c r="A42" s="10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bullet</v>
      </c>
      <c r="F42" s="103" t="str">
        <f t="shared" si="35"/>
        <v>⁠hrrorcane</v>
      </c>
      <c r="G42" s="95">
        <f t="shared" si="8"/>
        <v>5</v>
      </c>
      <c r="H42" s="10"/>
      <c r="I42" s="95">
        <f t="shared" si="31"/>
        <v>5</v>
      </c>
      <c r="J42" s="10"/>
      <c r="K42" s="103">
        <v>5.0</v>
      </c>
      <c r="L42" s="103">
        <v>5.0</v>
      </c>
      <c r="M42" s="7"/>
      <c r="N42" s="105">
        <v>3.0</v>
      </c>
      <c r="O42" s="10"/>
      <c r="P42" s="10"/>
      <c r="Q42" s="10"/>
      <c r="R42" s="10"/>
      <c r="S42" s="6">
        <v>2.0</v>
      </c>
      <c r="T42" s="104">
        <v>20.0</v>
      </c>
      <c r="U42" s="105" t="str">
        <f t="shared" si="10"/>
        <v>1:35 Penalty shot cup (Англия) bullet  - (Португалия) ⁠hrrorcane</v>
      </c>
      <c r="V42" s="10" t="str">
        <f t="shared" si="11"/>
        <v>5:5</v>
      </c>
      <c r="W42" s="79"/>
      <c r="X42" s="79"/>
      <c r="Y42" s="79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ht="15.75" customHeight="1">
      <c r="A43" s="10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bullet</v>
      </c>
      <c r="F43" s="103" t="str">
        <f t="shared" si="35"/>
        <v>⁠hrrorcane</v>
      </c>
      <c r="G43" s="95">
        <f t="shared" si="8"/>
        <v>5</v>
      </c>
      <c r="H43" s="10"/>
      <c r="I43" s="95">
        <f t="shared" si="31"/>
        <v>5</v>
      </c>
      <c r="J43" s="10"/>
      <c r="K43" s="103">
        <v>5.0</v>
      </c>
      <c r="L43" s="103">
        <v>5.0</v>
      </c>
      <c r="M43" s="7"/>
      <c r="N43" s="105">
        <v>3.0</v>
      </c>
      <c r="O43" s="10"/>
      <c r="P43" s="10"/>
      <c r="Q43" s="10"/>
      <c r="R43" s="10"/>
      <c r="S43" s="6">
        <v>3.0</v>
      </c>
      <c r="T43" s="104">
        <v>21.0</v>
      </c>
      <c r="U43" s="105" t="str">
        <f t="shared" si="10"/>
        <v>1:40 Penalty shot cup (Англия) bullet  - (Португалия) ⁠hrrorcane</v>
      </c>
      <c r="V43" s="10" t="str">
        <f t="shared" si="11"/>
        <v>5:5</v>
      </c>
      <c r="W43" s="79"/>
      <c r="X43" s="79"/>
      <c r="Y43" s="79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ht="15.75" customHeight="1">
      <c r="A44" s="10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tamashii</v>
      </c>
      <c r="F44" s="103" t="str">
        <f t="shared" si="35"/>
        <v>⁠hrrorcane</v>
      </c>
      <c r="G44" s="95">
        <f t="shared" si="8"/>
        <v>0</v>
      </c>
      <c r="H44" s="10"/>
      <c r="I44" s="95">
        <f t="shared" si="31"/>
        <v>0</v>
      </c>
      <c r="J44" s="10"/>
      <c r="K44" s="103" t="s">
        <v>41</v>
      </c>
      <c r="L44" s="103" t="s">
        <v>41</v>
      </c>
      <c r="M44" s="7"/>
      <c r="N44" s="105">
        <v>3.0</v>
      </c>
      <c r="O44" s="10"/>
      <c r="P44" s="10"/>
      <c r="Q44" s="10"/>
      <c r="R44" s="10"/>
      <c r="S44" s="6">
        <v>1.0</v>
      </c>
      <c r="T44" s="104">
        <v>22.0</v>
      </c>
      <c r="U44" s="105" t="str">
        <f t="shared" si="10"/>
        <v>1:45 Penalty shot cup (Нидерланды) tamashii  - (Португалия) ⁠hrrorcane</v>
      </c>
      <c r="V44" s="10" t="str">
        <f t="shared" si="11"/>
        <v>0:0</v>
      </c>
      <c r="W44" s="79"/>
      <c r="X44" s="79"/>
      <c r="Y44" s="79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10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tamashii</v>
      </c>
      <c r="F45" s="103" t="str">
        <f t="shared" si="35"/>
        <v>⁠hrrorcane</v>
      </c>
      <c r="G45" s="95">
        <f t="shared" si="8"/>
        <v>4</v>
      </c>
      <c r="H45" s="10"/>
      <c r="I45" s="95">
        <f t="shared" si="31"/>
        <v>2</v>
      </c>
      <c r="J45" s="10"/>
      <c r="K45" s="103">
        <v>4.0</v>
      </c>
      <c r="L45" s="103">
        <v>2.0</v>
      </c>
      <c r="M45" s="7"/>
      <c r="N45" s="105">
        <v>3.0</v>
      </c>
      <c r="O45" s="10"/>
      <c r="P45" s="10"/>
      <c r="Q45" s="10"/>
      <c r="R45" s="10"/>
      <c r="S45" s="6">
        <v>2.0</v>
      </c>
      <c r="T45" s="104">
        <v>23.0</v>
      </c>
      <c r="U45" s="105" t="str">
        <f t="shared" si="10"/>
        <v>1:50 Penalty shot cup (Нидерланды) tamashii  - (Португалия) ⁠hrrorcane</v>
      </c>
      <c r="V45" s="10" t="str">
        <f t="shared" si="11"/>
        <v>4:2</v>
      </c>
      <c r="W45" s="79"/>
      <c r="X45" s="79"/>
      <c r="Y45" s="79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10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tamashii</v>
      </c>
      <c r="F46" s="103" t="str">
        <f t="shared" si="35"/>
        <v>⁠hrrorcane</v>
      </c>
      <c r="G46" s="95">
        <f t="shared" si="8"/>
        <v>4</v>
      </c>
      <c r="H46" s="10"/>
      <c r="I46" s="95">
        <f t="shared" si="31"/>
        <v>4</v>
      </c>
      <c r="J46" s="10"/>
      <c r="K46" s="103">
        <v>4.0</v>
      </c>
      <c r="L46" s="103">
        <v>4.0</v>
      </c>
      <c r="M46" s="7"/>
      <c r="N46" s="105">
        <v>3.0</v>
      </c>
      <c r="O46" s="10"/>
      <c r="P46" s="10"/>
      <c r="Q46" s="10"/>
      <c r="R46" s="10"/>
      <c r="S46" s="6">
        <v>3.0</v>
      </c>
      <c r="T46" s="104">
        <v>24.0</v>
      </c>
      <c r="U46" s="105" t="str">
        <f t="shared" si="10"/>
        <v>1:55 Penalty shot cup (Нидерланды) tamashii  - (Португалия) ⁠hrrorcane</v>
      </c>
      <c r="V46" s="10" t="str">
        <f t="shared" si="11"/>
        <v>4:4</v>
      </c>
      <c r="W46" s="79"/>
      <c r="X46" s="79"/>
      <c r="Y46" s="79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10"/>
      <c r="B47" s="7"/>
      <c r="C47" s="10"/>
      <c r="D47" s="10"/>
      <c r="E47" s="10"/>
      <c r="F47" s="10"/>
      <c r="G47" s="10"/>
      <c r="H47" s="10"/>
      <c r="I47" s="10"/>
      <c r="J47" s="10"/>
      <c r="K47" s="6"/>
      <c r="L47" s="6"/>
      <c r="M47" s="7"/>
      <c r="N47" s="8"/>
      <c r="O47" s="10"/>
      <c r="P47" s="10"/>
      <c r="Q47" s="10"/>
      <c r="R47" s="10"/>
      <c r="S47" s="10"/>
      <c r="T47" s="6"/>
      <c r="U47" s="79"/>
      <c r="V47" s="79"/>
      <c r="W47" s="79"/>
      <c r="X47" s="79"/>
      <c r="Y47" s="79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79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79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84"/>
      <c r="B1" s="1" t="s">
        <v>0</v>
      </c>
      <c r="C1" s="2" t="str">
        <f>'ТУР1'!$C$1</f>
        <v>Penalty shot cup</v>
      </c>
      <c r="D1" s="3"/>
      <c r="E1" s="4" t="s">
        <v>65</v>
      </c>
      <c r="F1" s="5">
        <f>'ТУР1'!$F$1</f>
        <v>45718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ТУР7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tamashii</v>
      </c>
      <c r="AG3" s="29">
        <f t="array" ref="AG3">SUM(($E$11:$E$46=AF3)*(ISNUMBER($G$11:$G$46)),($F$11:$F$46=AF3)*(ISNUMBER($I$11:$I$46)))</f>
        <v>24</v>
      </c>
      <c r="AH3" s="6">
        <f t="array" ref="AH3">SUM(('ТУР7'!home=AF3)*('ТУР7'!homescore&gt;'ТУР7'!visitorscore),('ТУР7'!visitor=AF3)*('ТУР7'!visitorscore&gt;'ТУР7'!homescore))</f>
        <v>8</v>
      </c>
      <c r="AI3" s="6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6">
        <f t="array" ref="AJ3">SUM(('ТУР7'!home=AF3)*('ТУР7'!homescore&lt;'ТУР7'!visitorscore),('ТУР7'!visitor=AF3)*('ТУР7'!visitorscore&lt;'ТУР7'!homescore))</f>
        <v>7</v>
      </c>
      <c r="AK3" s="30">
        <f t="array" ref="AK3">SUMIF('ТУР7'!home,AF3,'ТУР7'!homescore)+SUMIF('ТУР7'!visitor,AF3,'ТУР7'!visitorscore)</f>
        <v>77</v>
      </c>
      <c r="AL3" s="31">
        <f t="array" ref="AL3">SUMIF('ТУР7'!home,AF3,'ТУР7'!visitorscore)+SUMIF('ТУР7'!visitor,AF3,'ТУР7'!homescore)</f>
        <v>76</v>
      </c>
      <c r="AM3" s="6">
        <f t="shared" ref="AM3:AM5" si="2">AK3-AL3</f>
        <v>1</v>
      </c>
      <c r="AN3" s="30">
        <f t="array" ref="AN3">AH3*Options!$B$2+AI3*Options!$B$3+AJ3*Options!$B$4+VLOOKUP(AF3,$E$4:$F$9,2,0)</f>
        <v>33</v>
      </c>
      <c r="AO3" s="10">
        <f t="shared" ref="AO3:AO5" si="3">AK3+AM3*10000+AN3*100000000</f>
        <v>3300010077</v>
      </c>
    </row>
    <row r="4">
      <c r="A4" s="10"/>
      <c r="B4" s="7"/>
      <c r="C4" s="85" t="str">
        <f>'ТУР6'!$C$4</f>
        <v>Герман Г.</v>
      </c>
      <c r="D4" s="91" t="s">
        <v>50</v>
      </c>
      <c r="E4" s="85" t="str">
        <f>'ТУР6'!$E$4</f>
        <v>tamashii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bullet</v>
      </c>
      <c r="V4" s="24">
        <f t="array" ref="V4">VLOOKUP($U4,$AF$3:$AN$5,2,0)</f>
        <v>24</v>
      </c>
      <c r="W4" s="25">
        <f t="array" ref="W4">VLOOKUP($U4,$AF$3:$AN$5,3,0)</f>
        <v>10</v>
      </c>
      <c r="X4" s="25">
        <f t="array" ref="X4">VLOOKUP($U4,$AF$3:$AN$5,4,0)</f>
        <v>7</v>
      </c>
      <c r="Y4" s="25">
        <f t="array" ref="Y4">VLOOKUP($U4,$AF$3:$AN$5,5,0)</f>
        <v>7</v>
      </c>
      <c r="Z4" s="25">
        <f t="array" ref="Z4">VLOOKUP($U4,$AF$3:$AN$5,6,0)</f>
        <v>72</v>
      </c>
      <c r="AA4" s="25">
        <f t="array" ref="AA4">VLOOKUP($U4,$AF$3:$AN$5,7,0)</f>
        <v>65</v>
      </c>
      <c r="AB4" s="25">
        <f t="array" ref="AB4">VLOOKUP($U4,$AF$3:$AN$5,8,0)</f>
        <v>7</v>
      </c>
      <c r="AC4" s="25">
        <f t="array" ref="AC4">VLOOKUP($U4,$AF$3:$AN$5,9,0)</f>
        <v>37</v>
      </c>
      <c r="AD4" s="37"/>
      <c r="AE4" s="10"/>
      <c r="AF4" s="38" t="str">
        <f t="shared" si="1"/>
        <v>bullet</v>
      </c>
      <c r="AG4" s="29">
        <f t="array" ref="AG4">SUM(($E$11:$E$46=AF4)*(ISNUMBER($G$11:$G$46)),($F$11:$F$46=AF4)*(ISNUMBER($I$11:$I$46)))</f>
        <v>24</v>
      </c>
      <c r="AH4" s="6">
        <f t="array" ref="AH4">SUM(('ТУР7'!home=AF4)*('ТУР7'!homescore&gt;'ТУР7'!visitorscore),('ТУР7'!visitor=AF4)*('ТУР7'!visitorscore&gt;'ТУР7'!homescore))</f>
        <v>10</v>
      </c>
      <c r="AI4" s="6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6">
        <f t="array" ref="AJ4">SUM(('ТУР7'!home=AF4)*('ТУР7'!homescore&lt;'ТУР7'!visitorscore),('ТУР7'!visitor=AF4)*('ТУР7'!visitorscore&lt;'ТУР7'!homescore))</f>
        <v>7</v>
      </c>
      <c r="AK4" s="30">
        <f t="array" ref="AK4">SUMIF('ТУР7'!home,AF4,'ТУР7'!homescore)+SUMIF('ТУР7'!visitor,AF4,'ТУР7'!visitorscore)</f>
        <v>72</v>
      </c>
      <c r="AL4" s="31">
        <f t="array" ref="AL4">SUMIF('ТУР7'!home,AF4,'ТУР7'!visitorscore)+SUMIF('ТУР7'!visitor,AF4,'ТУР7'!homescore)</f>
        <v>65</v>
      </c>
      <c r="AM4" s="6">
        <f t="shared" si="2"/>
        <v>7</v>
      </c>
      <c r="AN4" s="30">
        <f t="array" ref="AN4">AH4*Options!$B$2+AI4*Options!$B$3+AJ4*Options!$B$4+VLOOKUP(AF4,$E$4:$F$9,2,0)</f>
        <v>37</v>
      </c>
      <c r="AO4" s="10">
        <f t="shared" si="3"/>
        <v>3700070072</v>
      </c>
    </row>
    <row r="5">
      <c r="A5" s="10"/>
      <c r="B5" s="7"/>
      <c r="C5" s="85" t="str">
        <f>'ТУР6'!$C$5</f>
        <v>Артём И. </v>
      </c>
      <c r="D5" s="91" t="s">
        <v>45</v>
      </c>
      <c r="E5" s="85" t="str">
        <f>'ТУР6'!$E$5</f>
        <v>bullet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tamashii</v>
      </c>
      <c r="V5" s="24">
        <f t="array" ref="V5">VLOOKUP($U5,$AF$3:$AN$5,2,0)</f>
        <v>24</v>
      </c>
      <c r="W5" s="25">
        <f t="array" ref="W5">VLOOKUP($U5,$AF$3:$AN$5,3,0)</f>
        <v>8</v>
      </c>
      <c r="X5" s="25">
        <f t="array" ref="X5">VLOOKUP($U5,$AF$3:$AN$5,4,0)</f>
        <v>9</v>
      </c>
      <c r="Y5" s="25">
        <f t="array" ref="Y5">VLOOKUP($U5,$AF$3:$AN$5,5,0)</f>
        <v>7</v>
      </c>
      <c r="Z5" s="25">
        <f t="array" ref="Z5">VLOOKUP($U5,$AF$3:$AN$5,6,0)</f>
        <v>77</v>
      </c>
      <c r="AA5" s="25">
        <f t="array" ref="AA5">VLOOKUP($U5,$AF$3:$AN$5,7,0)</f>
        <v>76</v>
      </c>
      <c r="AB5" s="25">
        <f t="array" ref="AB5">VLOOKUP($U5,$AF$3:$AN$5,8,0)</f>
        <v>1</v>
      </c>
      <c r="AC5" s="25">
        <f t="array" ref="AC5">VLOOKUP($U5,$AF$3:$AN$5,9,0)</f>
        <v>33</v>
      </c>
      <c r="AD5" s="37"/>
      <c r="AE5" s="10"/>
      <c r="AF5" s="38" t="str">
        <f t="shared" si="1"/>
        <v>⁠hrrorcane</v>
      </c>
      <c r="AG5" s="29">
        <f t="array" ref="AG5">SUM(($E$11:$E$46=AF5)*(ISNUMBER($G$11:$G$46)),($F$11:$F$46=AF5)*(ISNUMBER($I$11:$I$46)))</f>
        <v>24</v>
      </c>
      <c r="AH5" s="6">
        <f t="array" ref="AH5">SUM(('ТУР7'!home=AF5)*('ТУР7'!homescore&gt;'ТУР7'!visitorscore),('ТУР7'!visitor=AF5)*('ТУР7'!visitorscore&gt;'ТУР7'!homescore))</f>
        <v>5</v>
      </c>
      <c r="AI5" s="6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6">
        <f t="array" ref="AJ5">SUM(('ТУР7'!home=AF5)*('ТУР7'!homescore&lt;'ТУР7'!visitorscore),('ТУР7'!visitor=AF5)*('ТУР7'!visitorscore&lt;'ТУР7'!homescore))</f>
        <v>9</v>
      </c>
      <c r="AK5" s="30">
        <f t="array" ref="AK5">SUMIF('ТУР7'!home,AF5,'ТУР7'!homescore)+SUMIF('ТУР7'!visitor,AF5,'ТУР7'!visitorscore)</f>
        <v>69</v>
      </c>
      <c r="AL5" s="31">
        <f t="array" ref="AL5">SUMIF('ТУР7'!home,AF5,'ТУР7'!visitorscore)+SUMIF('ТУР7'!visitor,AF5,'ТУР7'!homescore)</f>
        <v>77</v>
      </c>
      <c r="AM5" s="6">
        <f t="shared" si="2"/>
        <v>-8</v>
      </c>
      <c r="AN5" s="30">
        <f t="array" ref="AN5">AH5*Options!$B$2+AI5*Options!$B$3+AJ5*Options!$B$4+VLOOKUP(AF5,$E$4:$F$9,2,0)</f>
        <v>25</v>
      </c>
      <c r="AO5" s="10">
        <f t="shared" si="3"/>
        <v>2499920069</v>
      </c>
    </row>
    <row r="6">
      <c r="A6" s="10"/>
      <c r="B6" s="7"/>
      <c r="C6" s="85" t="str">
        <f>'ТУР6'!$C$6</f>
        <v>Миронов Артем</v>
      </c>
      <c r="D6" s="91" t="s">
        <v>27</v>
      </c>
      <c r="E6" s="85" t="str">
        <f>'ТУР6'!$E$6</f>
        <v>⁠hrrorcane</v>
      </c>
      <c r="F6" s="6"/>
      <c r="G6" s="6"/>
      <c r="H6" s="6"/>
      <c r="I6" s="6"/>
      <c r="J6" s="6"/>
      <c r="K6" s="6"/>
      <c r="L6" s="6"/>
      <c r="M6" s="7"/>
      <c r="N6" s="8"/>
      <c r="O6" s="6"/>
      <c r="P6" s="6"/>
      <c r="Q6" s="6"/>
      <c r="R6" s="6"/>
      <c r="S6" s="6"/>
      <c r="T6" s="6"/>
      <c r="U6" s="36" t="str">
        <f t="array" ref="U6">INDEX($AF$3:$AF$5,MATCH(LARGE($AO$3:$AO$5-ROW($AO$3:$AO$5)/COUNT($AO$3:$AO$5),ROW(U6)-ROW(U$4)+1),$AO$3:$AO$5-ROW($AO$3:$AO$5)/COUNT($AO$3:$AO$5),0))</f>
        <v>⁠hrrorcane</v>
      </c>
      <c r="V6" s="24">
        <f t="array" ref="V6">VLOOKUP($U6,$AF$3:$AN$5,2,0)</f>
        <v>24</v>
      </c>
      <c r="W6" s="25">
        <f t="array" ref="W6">VLOOKUP($U6,$AF$3:$AN$5,3,0)</f>
        <v>5</v>
      </c>
      <c r="X6" s="25">
        <f t="array" ref="X6">VLOOKUP($U6,$AF$3:$AN$5,4,0)</f>
        <v>10</v>
      </c>
      <c r="Y6" s="25">
        <f t="array" ref="Y6">VLOOKUP($U6,$AF$3:$AN$5,5,0)</f>
        <v>9</v>
      </c>
      <c r="Z6" s="25">
        <f t="array" ref="Z6">VLOOKUP($U6,$AF$3:$AN$5,6,0)</f>
        <v>69</v>
      </c>
      <c r="AA6" s="25">
        <f t="array" ref="AA6">VLOOKUP($U6,$AF$3:$AN$5,7,0)</f>
        <v>77</v>
      </c>
      <c r="AB6" s="25">
        <f t="array" ref="AB6">VLOOKUP($U6,$AF$3:$AN$5,8,0)</f>
        <v>-8</v>
      </c>
      <c r="AC6" s="25">
        <f t="array" ref="AC6">VLOOKUP($U6,$AF$3:$AN$5,9,0)</f>
        <v>25</v>
      </c>
      <c r="AD6" s="37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10"/>
      <c r="B7" s="7"/>
      <c r="C7" s="6"/>
      <c r="D7" s="92"/>
      <c r="E7" s="35"/>
      <c r="F7" s="6"/>
      <c r="G7" s="6"/>
      <c r="H7" s="6"/>
      <c r="I7" s="6"/>
      <c r="J7" s="6"/>
      <c r="K7" s="6"/>
      <c r="L7" s="6"/>
      <c r="M7" s="7"/>
      <c r="N7" s="8"/>
      <c r="O7" s="6"/>
      <c r="P7" s="6"/>
      <c r="Q7" s="6"/>
      <c r="R7" s="6"/>
      <c r="S7" s="6"/>
      <c r="T7" s="6"/>
      <c r="U7" s="93"/>
      <c r="V7" s="6"/>
      <c r="W7" s="6"/>
      <c r="X7" s="6"/>
      <c r="Y7" s="6"/>
      <c r="Z7" s="6"/>
      <c r="AA7" s="6"/>
      <c r="AB7" s="6"/>
      <c r="AC7" s="6"/>
      <c r="AD7" s="1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10"/>
      <c r="B8" s="94" t="s">
        <v>32</v>
      </c>
      <c r="C8" s="95" t="s">
        <v>13</v>
      </c>
      <c r="D8" s="95" t="s">
        <v>13</v>
      </c>
      <c r="E8" s="95" t="s">
        <v>33</v>
      </c>
      <c r="F8" s="95" t="s">
        <v>34</v>
      </c>
      <c r="G8" s="96" t="s">
        <v>35</v>
      </c>
      <c r="H8" s="15"/>
      <c r="I8" s="3"/>
      <c r="J8" s="97"/>
      <c r="K8" s="87" t="s">
        <v>36</v>
      </c>
      <c r="L8" s="3"/>
      <c r="M8" s="78"/>
      <c r="N8" s="88" t="s">
        <v>37</v>
      </c>
      <c r="O8" s="78"/>
      <c r="P8" s="78"/>
      <c r="Q8" s="78"/>
      <c r="R8" s="78"/>
      <c r="S8" s="89" t="s">
        <v>37</v>
      </c>
      <c r="T8" s="89" t="s">
        <v>38</v>
      </c>
      <c r="U8" s="89" t="s">
        <v>39</v>
      </c>
      <c r="V8" s="88" t="s">
        <v>40</v>
      </c>
      <c r="W8" s="10"/>
      <c r="X8" s="10"/>
      <c r="Y8" s="10"/>
      <c r="Z8" s="10"/>
      <c r="AA8" s="10"/>
      <c r="AB8" s="10"/>
      <c r="AC8" s="10"/>
      <c r="AD8" s="1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10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98"/>
      <c r="N9" s="9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10"/>
      <c r="B10" s="100"/>
      <c r="C10" s="6"/>
      <c r="D10" s="6"/>
      <c r="E10" s="6"/>
      <c r="F10" s="6"/>
      <c r="G10" s="6"/>
      <c r="H10" s="6"/>
      <c r="I10" s="6"/>
      <c r="J10" s="6"/>
      <c r="K10" s="6"/>
      <c r="L10" s="6"/>
      <c r="M10" s="98"/>
      <c r="N10" s="99"/>
      <c r="O10" s="6"/>
      <c r="P10" s="6"/>
      <c r="Q10" s="6"/>
      <c r="R10" s="6"/>
      <c r="S10" s="6"/>
      <c r="T10" s="6"/>
      <c r="U10" s="6"/>
      <c r="V10" s="6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tamashii</v>
      </c>
      <c r="F11" s="103" t="str">
        <f t="shared" ref="F11:F16" si="7">$E$5</f>
        <v>bullet</v>
      </c>
      <c r="G11" s="95">
        <f t="shared" ref="G11:G46" si="8">SUM(K11)</f>
        <v>0</v>
      </c>
      <c r="H11" s="97"/>
      <c r="I11" s="95">
        <f t="shared" ref="I11:I17" si="9">SUM(L11)</f>
        <v>0</v>
      </c>
      <c r="J11" s="97"/>
      <c r="K11" s="103" t="s">
        <v>41</v>
      </c>
      <c r="L11" s="103" t="s">
        <v>41</v>
      </c>
      <c r="M11" s="98">
        <v>5.0</v>
      </c>
      <c r="N11" s="99">
        <v>1.0</v>
      </c>
      <c r="O11" s="6"/>
      <c r="P11" s="6"/>
      <c r="Q11" s="6"/>
      <c r="R11" s="6"/>
      <c r="S11" s="6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tamashii  - (Нидерланды) bullet</v>
      </c>
      <c r="V11" s="10" t="str">
        <f t="shared" ref="V11:V46" si="11">TEXT(G11,"0")&amp;":"&amp;TEXT(I11,"0")</f>
        <v>0:0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tamashii</v>
      </c>
      <c r="F12" s="103" t="str">
        <f t="shared" si="7"/>
        <v>bullet</v>
      </c>
      <c r="G12" s="95">
        <f t="shared" si="8"/>
        <v>4</v>
      </c>
      <c r="H12" s="97"/>
      <c r="I12" s="95">
        <f t="shared" si="9"/>
        <v>2</v>
      </c>
      <c r="J12" s="97"/>
      <c r="K12" s="103">
        <v>4.0</v>
      </c>
      <c r="L12" s="103">
        <v>2.0</v>
      </c>
      <c r="M12" s="98"/>
      <c r="N12" s="99">
        <v>2.0</v>
      </c>
      <c r="O12" s="6"/>
      <c r="P12" s="6"/>
      <c r="Q12" s="6"/>
      <c r="R12" s="6"/>
      <c r="S12" s="6">
        <v>2.0</v>
      </c>
      <c r="T12" s="104">
        <v>26.0</v>
      </c>
      <c r="U12" s="105" t="str">
        <f t="shared" si="10"/>
        <v>2:05 Penalty shot cup (Испания) tamashii  - (Нидерланды) bullet</v>
      </c>
      <c r="V12" s="10" t="str">
        <f t="shared" si="11"/>
        <v>4:2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tamashii</v>
      </c>
      <c r="F13" s="103" t="str">
        <f t="shared" si="7"/>
        <v>bullet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6"/>
      <c r="P13" s="6"/>
      <c r="Q13" s="6"/>
      <c r="R13" s="6"/>
      <c r="S13" s="6">
        <v>3.0</v>
      </c>
      <c r="T13" s="104">
        <v>27.0</v>
      </c>
      <c r="U13" s="105" t="str">
        <f t="shared" si="10"/>
        <v>2:10 Penalty shot cup (Испания) tamashii  - (Нидерланды) bullet</v>
      </c>
      <c r="V13" s="10" t="str">
        <f t="shared" si="11"/>
        <v>4:2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⁠hrrorcane</v>
      </c>
      <c r="F14" s="103" t="str">
        <f t="shared" si="7"/>
        <v>bullet</v>
      </c>
      <c r="G14" s="95">
        <f t="shared" si="8"/>
        <v>4</v>
      </c>
      <c r="H14" s="97"/>
      <c r="I14" s="95">
        <f t="shared" si="9"/>
        <v>3</v>
      </c>
      <c r="J14" s="97"/>
      <c r="K14" s="103">
        <v>4.0</v>
      </c>
      <c r="L14" s="103">
        <v>3.0</v>
      </c>
      <c r="M14" s="98"/>
      <c r="N14" s="99">
        <v>1.0</v>
      </c>
      <c r="O14" s="6"/>
      <c r="P14" s="6"/>
      <c r="Q14" s="6"/>
      <c r="R14" s="6"/>
      <c r="S14" s="6">
        <v>1.0</v>
      </c>
      <c r="T14" s="104">
        <v>28.0</v>
      </c>
      <c r="U14" s="105" t="str">
        <f t="shared" si="10"/>
        <v>2:15 Penalty shot cup (Германия) ⁠hrrorcane  - (Нидерланды) bullet</v>
      </c>
      <c r="V14" s="10" t="str">
        <f t="shared" si="11"/>
        <v>4:3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⁠hrrorcane</v>
      </c>
      <c r="F15" s="103" t="str">
        <f t="shared" si="7"/>
        <v>bullet</v>
      </c>
      <c r="G15" s="95">
        <f t="shared" si="8"/>
        <v>2</v>
      </c>
      <c r="H15" s="97"/>
      <c r="I15" s="95">
        <f t="shared" si="9"/>
        <v>4</v>
      </c>
      <c r="J15" s="97"/>
      <c r="K15" s="103">
        <v>2.0</v>
      </c>
      <c r="L15" s="103">
        <v>4.0</v>
      </c>
      <c r="M15" s="98"/>
      <c r="N15" s="99">
        <v>2.0</v>
      </c>
      <c r="O15" s="6"/>
      <c r="P15" s="6"/>
      <c r="Q15" s="6"/>
      <c r="R15" s="6"/>
      <c r="S15" s="6">
        <v>2.0</v>
      </c>
      <c r="T15" s="104">
        <v>29.0</v>
      </c>
      <c r="U15" s="105" t="str">
        <f t="shared" si="10"/>
        <v>2:20 Penalty shot cup (Германия) ⁠hrrorcane  - (Нидерланды) bullet</v>
      </c>
      <c r="V15" s="10" t="str">
        <f t="shared" si="11"/>
        <v>2:4</v>
      </c>
      <c r="W15" s="10"/>
      <c r="X15" s="10"/>
      <c r="Y15" s="10"/>
      <c r="Z15" s="10"/>
      <c r="AA15" s="10"/>
      <c r="AB15" s="10"/>
      <c r="AC15" s="106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⁠hrrorcane</v>
      </c>
      <c r="F16" s="103" t="str">
        <f t="shared" si="7"/>
        <v>bullet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6"/>
      <c r="P16" s="6"/>
      <c r="Q16" s="6"/>
      <c r="R16" s="6"/>
      <c r="S16" s="6">
        <v>3.0</v>
      </c>
      <c r="T16" s="104">
        <v>30.0</v>
      </c>
      <c r="U16" s="105" t="str">
        <f t="shared" si="10"/>
        <v>2:25 Penalty shot cup (Германия) ⁠hrrorcane  - (Нидерланды) bullet</v>
      </c>
      <c r="V16" s="10" t="str">
        <f t="shared" si="11"/>
        <v>3:4</v>
      </c>
      <c r="W16" s="10"/>
      <c r="X16" s="10"/>
      <c r="Y16" s="10"/>
      <c r="Z16" s="10"/>
      <c r="AA16" s="10"/>
      <c r="AB16" s="10"/>
      <c r="AC16" s="10"/>
      <c r="AD16" s="107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⁠hrrorcane</v>
      </c>
      <c r="F17" s="103" t="str">
        <f t="shared" ref="F17:F22" si="15">$E$4</f>
        <v>tamashii</v>
      </c>
      <c r="G17" s="95">
        <f t="shared" si="8"/>
        <v>4</v>
      </c>
      <c r="H17" s="97"/>
      <c r="I17" s="95">
        <f t="shared" si="9"/>
        <v>1</v>
      </c>
      <c r="J17" s="97"/>
      <c r="K17" s="25">
        <v>4.0</v>
      </c>
      <c r="L17" s="25">
        <v>1.0</v>
      </c>
      <c r="M17" s="98"/>
      <c r="N17" s="99">
        <v>1.0</v>
      </c>
      <c r="O17" s="108"/>
      <c r="P17" s="6"/>
      <c r="Q17" s="108"/>
      <c r="R17" s="108"/>
      <c r="S17" s="6">
        <v>1.0</v>
      </c>
      <c r="T17" s="104">
        <v>31.0</v>
      </c>
      <c r="U17" s="105" t="str">
        <f t="shared" si="10"/>
        <v>2:30 Penalty shot cup (Германия) ⁠hrrorcane  - (Испания) tamashii</v>
      </c>
      <c r="V17" s="10" t="str">
        <f t="shared" si="11"/>
        <v>4:1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⁠hrrorcane</v>
      </c>
      <c r="F18" s="103" t="str">
        <f t="shared" si="15"/>
        <v>tamashii</v>
      </c>
      <c r="G18" s="95">
        <f t="shared" si="8"/>
        <v>3</v>
      </c>
      <c r="H18" s="97"/>
      <c r="I18" s="95">
        <f t="shared" ref="I18:I22" si="16">SUM(L18,O18)</f>
        <v>3</v>
      </c>
      <c r="J18" s="97"/>
      <c r="K18" s="103">
        <v>3.0</v>
      </c>
      <c r="L18" s="103">
        <v>3.0</v>
      </c>
      <c r="M18" s="98"/>
      <c r="N18" s="99">
        <v>2.0</v>
      </c>
      <c r="O18" s="108"/>
      <c r="P18" s="6"/>
      <c r="Q18" s="108"/>
      <c r="R18" s="108"/>
      <c r="S18" s="6">
        <v>2.0</v>
      </c>
      <c r="T18" s="104">
        <v>32.0</v>
      </c>
      <c r="U18" s="105" t="str">
        <f t="shared" si="10"/>
        <v>2:35 Penalty shot cup (Германия) ⁠hrrorcane  - (Испания) tamashii</v>
      </c>
      <c r="V18" s="10" t="str">
        <f t="shared" si="11"/>
        <v>3:3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⁠hrrorcane</v>
      </c>
      <c r="F19" s="103" t="str">
        <f t="shared" si="15"/>
        <v>tamashii</v>
      </c>
      <c r="G19" s="95">
        <f t="shared" si="8"/>
        <v>5</v>
      </c>
      <c r="H19" s="97"/>
      <c r="I19" s="95">
        <f t="shared" si="16"/>
        <v>5</v>
      </c>
      <c r="J19" s="97"/>
      <c r="K19" s="103">
        <v>5.0</v>
      </c>
      <c r="L19" s="103">
        <v>5.0</v>
      </c>
      <c r="M19" s="98"/>
      <c r="N19" s="99">
        <v>3.0</v>
      </c>
      <c r="O19" s="108"/>
      <c r="P19" s="6"/>
      <c r="Q19" s="108"/>
      <c r="R19" s="108"/>
      <c r="S19" s="6">
        <v>3.0</v>
      </c>
      <c r="T19" s="104">
        <v>33.0</v>
      </c>
      <c r="U19" s="105" t="str">
        <f t="shared" si="10"/>
        <v>2:40 Penalty shot cup (Германия) ⁠hrrorcane  - (Испания) tamashii</v>
      </c>
      <c r="V19" s="10" t="str">
        <f t="shared" si="11"/>
        <v>5:5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bullet</v>
      </c>
      <c r="F20" s="103" t="str">
        <f t="shared" si="15"/>
        <v>tamashii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6"/>
      <c r="Q20" s="108"/>
      <c r="R20" s="108"/>
      <c r="S20" s="6">
        <v>1.0</v>
      </c>
      <c r="T20" s="104">
        <v>34.0</v>
      </c>
      <c r="U20" s="105" t="str">
        <f t="shared" si="10"/>
        <v>2:45 Penalty shot cup (Нидерланды) bullet  - (Испания) tamashii</v>
      </c>
      <c r="V20" s="10" t="str">
        <f t="shared" si="11"/>
        <v>5:3</v>
      </c>
      <c r="W20" s="10"/>
      <c r="X20" s="10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bullet</v>
      </c>
      <c r="F21" s="103" t="str">
        <f t="shared" si="15"/>
        <v>tamashii</v>
      </c>
      <c r="G21" s="95">
        <f t="shared" si="8"/>
        <v>2</v>
      </c>
      <c r="H21" s="97"/>
      <c r="I21" s="95">
        <f t="shared" si="16"/>
        <v>3</v>
      </c>
      <c r="J21" s="97"/>
      <c r="K21" s="103">
        <v>2.0</v>
      </c>
      <c r="L21" s="103">
        <v>3.0</v>
      </c>
      <c r="M21" s="6"/>
      <c r="N21" s="99">
        <v>2.0</v>
      </c>
      <c r="O21" s="108"/>
      <c r="P21" s="6"/>
      <c r="Q21" s="108"/>
      <c r="R21" s="108"/>
      <c r="S21" s="6">
        <v>2.0</v>
      </c>
      <c r="T21" s="104">
        <v>35.0</v>
      </c>
      <c r="U21" s="105" t="str">
        <f t="shared" si="10"/>
        <v>2:50 Penalty shot cup (Нидерланды) bullet  - (Испания) tamashii</v>
      </c>
      <c r="V21" s="10" t="str">
        <f t="shared" si="11"/>
        <v>2:3</v>
      </c>
      <c r="W21" s="10"/>
      <c r="X21" s="109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bullet</v>
      </c>
      <c r="F22" s="103" t="str">
        <f t="shared" si="15"/>
        <v>tamashii</v>
      </c>
      <c r="G22" s="95">
        <f t="shared" si="8"/>
        <v>4</v>
      </c>
      <c r="H22" s="97"/>
      <c r="I22" s="95">
        <f t="shared" si="16"/>
        <v>1</v>
      </c>
      <c r="J22" s="97"/>
      <c r="K22" s="103">
        <v>4.0</v>
      </c>
      <c r="L22" s="103">
        <v>1.0</v>
      </c>
      <c r="M22" s="6"/>
      <c r="N22" s="99">
        <v>3.0</v>
      </c>
      <c r="O22" s="6"/>
      <c r="P22" s="6"/>
      <c r="Q22" s="6"/>
      <c r="R22" s="6"/>
      <c r="S22" s="6">
        <v>3.0</v>
      </c>
      <c r="T22" s="104">
        <v>36.0</v>
      </c>
      <c r="U22" s="105" t="str">
        <f t="shared" si="10"/>
        <v>2:55 Penalty shot cup (Нидерланды) bullet  - (Испания) tamashii</v>
      </c>
      <c r="V22" s="10" t="str">
        <f t="shared" si="11"/>
        <v>4:1</v>
      </c>
      <c r="W22" s="10"/>
      <c r="X22" s="10"/>
      <c r="Y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10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bullet</v>
      </c>
      <c r="F23" s="103" t="str">
        <f t="shared" ref="F23:F28" si="20">$E$6</f>
        <v>⁠hrrorcane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6"/>
      <c r="N23" s="105">
        <v>1.0</v>
      </c>
      <c r="O23" s="6"/>
      <c r="P23" s="6"/>
      <c r="Q23" s="6"/>
      <c r="R23" s="6"/>
      <c r="S23" s="6">
        <v>1.0</v>
      </c>
      <c r="T23" s="104">
        <v>37.0</v>
      </c>
      <c r="U23" s="105" t="str">
        <f t="shared" si="10"/>
        <v>3:00 Penalty shot cup (Нидерланды) bullet  - (Германия) ⁠hrrorcane</v>
      </c>
      <c r="V23" s="10" t="str">
        <f t="shared" si="11"/>
        <v>5:3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ht="15.75" customHeight="1">
      <c r="A24" s="10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bullet</v>
      </c>
      <c r="F24" s="103" t="str">
        <f t="shared" si="20"/>
        <v>⁠hrrorcane</v>
      </c>
      <c r="G24" s="95">
        <f t="shared" si="8"/>
        <v>4</v>
      </c>
      <c r="H24" s="97"/>
      <c r="I24" s="95">
        <f t="shared" si="21"/>
        <v>3</v>
      </c>
      <c r="J24" s="97"/>
      <c r="K24" s="103">
        <v>4.0</v>
      </c>
      <c r="L24" s="103">
        <v>3.0</v>
      </c>
      <c r="M24" s="6"/>
      <c r="N24" s="105">
        <v>2.0</v>
      </c>
      <c r="O24" s="6"/>
      <c r="P24" s="6"/>
      <c r="Q24" s="6"/>
      <c r="R24" s="6"/>
      <c r="S24" s="6">
        <v>2.0</v>
      </c>
      <c r="T24" s="104">
        <v>38.0</v>
      </c>
      <c r="U24" s="105" t="str">
        <f t="shared" si="10"/>
        <v>3:05 Penalty shot cup (Нидерланды) bullet  - (Германия) ⁠hrrorcane</v>
      </c>
      <c r="V24" s="10" t="str">
        <f t="shared" si="11"/>
        <v>4:3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ht="15.75" customHeight="1">
      <c r="A25" s="10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bullet</v>
      </c>
      <c r="F25" s="103" t="str">
        <f t="shared" si="20"/>
        <v>⁠hrrorcane</v>
      </c>
      <c r="G25" s="95">
        <f t="shared" si="8"/>
        <v>0</v>
      </c>
      <c r="H25" s="97"/>
      <c r="I25" s="95">
        <f t="shared" si="21"/>
        <v>0</v>
      </c>
      <c r="J25" s="97"/>
      <c r="K25" s="110" t="s">
        <v>41</v>
      </c>
      <c r="L25" s="110" t="s">
        <v>41</v>
      </c>
      <c r="M25" s="6"/>
      <c r="N25" s="105">
        <v>3.0</v>
      </c>
      <c r="O25" s="6"/>
      <c r="P25" s="6"/>
      <c r="Q25" s="6"/>
      <c r="R25" s="6"/>
      <c r="S25" s="6">
        <v>3.0</v>
      </c>
      <c r="T25" s="104">
        <v>39.0</v>
      </c>
      <c r="U25" s="105" t="str">
        <f t="shared" si="10"/>
        <v>3:10 Penalty shot cup (Нидерланды) bullet  - (Германия) ⁠hrrorcane</v>
      </c>
      <c r="V25" s="10" t="str">
        <f t="shared" si="11"/>
        <v>0:0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ht="15.75" customHeight="1">
      <c r="A26" s="10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tamashii</v>
      </c>
      <c r="F26" s="103" t="str">
        <f t="shared" si="20"/>
        <v>⁠hrrorcane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6"/>
      <c r="N26" s="105">
        <v>1.0</v>
      </c>
      <c r="O26" s="6"/>
      <c r="P26" s="6"/>
      <c r="Q26" s="6"/>
      <c r="R26" s="6"/>
      <c r="S26" s="6">
        <v>1.0</v>
      </c>
      <c r="T26" s="104">
        <v>40.0</v>
      </c>
      <c r="U26" s="105" t="str">
        <f t="shared" si="10"/>
        <v>3:15 Penalty shot cup (Испания) tamashii  - (Германия) ⁠hrrorcane</v>
      </c>
      <c r="V26" s="10" t="str">
        <f t="shared" si="11"/>
        <v>4:5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10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tamashii</v>
      </c>
      <c r="F27" s="103" t="str">
        <f t="shared" si="20"/>
        <v>⁠hrrorcane</v>
      </c>
      <c r="G27" s="95">
        <f t="shared" si="8"/>
        <v>4</v>
      </c>
      <c r="H27" s="97"/>
      <c r="I27" s="95">
        <f t="shared" si="21"/>
        <v>1</v>
      </c>
      <c r="J27" s="97"/>
      <c r="K27" s="110">
        <v>4.0</v>
      </c>
      <c r="L27" s="110">
        <v>1.0</v>
      </c>
      <c r="M27" s="6"/>
      <c r="N27" s="105">
        <v>2.0</v>
      </c>
      <c r="O27" s="6"/>
      <c r="P27" s="6"/>
      <c r="Q27" s="6"/>
      <c r="R27" s="6"/>
      <c r="S27" s="6">
        <v>2.0</v>
      </c>
      <c r="T27" s="104">
        <v>41.0</v>
      </c>
      <c r="U27" s="105" t="str">
        <f t="shared" si="10"/>
        <v>3:20 Penalty shot cup (Испания) tamashii  - (Германия) ⁠hrrorcane</v>
      </c>
      <c r="V27" s="10" t="str">
        <f t="shared" si="11"/>
        <v>4:1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10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tamashii</v>
      </c>
      <c r="F28" s="103" t="str">
        <f t="shared" si="20"/>
        <v>⁠hrrorcane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6"/>
      <c r="N28" s="105">
        <v>3.0</v>
      </c>
      <c r="O28" s="6"/>
      <c r="P28" s="6"/>
      <c r="Q28" s="6"/>
      <c r="R28" s="6"/>
      <c r="S28" s="6">
        <v>3.0</v>
      </c>
      <c r="T28" s="104">
        <v>42.0</v>
      </c>
      <c r="U28" s="105" t="str">
        <f t="shared" si="10"/>
        <v>3:25 Penalty shot cup (Испания) tamashii  - (Германия) ⁠hrrorcane</v>
      </c>
      <c r="V28" s="10" t="str">
        <f t="shared" si="11"/>
        <v>3:4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10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tamashii</v>
      </c>
      <c r="F29" s="103" t="str">
        <f t="shared" ref="F29:F34" si="25">$E$5</f>
        <v>bullet</v>
      </c>
      <c r="G29" s="95">
        <f t="shared" si="8"/>
        <v>3</v>
      </c>
      <c r="H29" s="97"/>
      <c r="I29" s="95">
        <f t="shared" si="21"/>
        <v>3</v>
      </c>
      <c r="J29" s="95"/>
      <c r="K29" s="111">
        <v>3.0</v>
      </c>
      <c r="L29" s="103">
        <v>3.0</v>
      </c>
      <c r="M29" s="6"/>
      <c r="N29" s="105">
        <v>1.0</v>
      </c>
      <c r="O29" s="6"/>
      <c r="P29" s="6"/>
      <c r="Q29" s="6"/>
      <c r="R29" s="6"/>
      <c r="S29" s="6">
        <v>1.0</v>
      </c>
      <c r="T29" s="104">
        <v>43.0</v>
      </c>
      <c r="U29" s="105" t="str">
        <f t="shared" si="10"/>
        <v>3:30 Penalty shot cup (Испания) tamashii  - (Нидерланды) bullet</v>
      </c>
      <c r="V29" s="10" t="str">
        <f t="shared" si="11"/>
        <v>3:3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ht="15.75" customHeight="1">
      <c r="A30" s="10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tamashii</v>
      </c>
      <c r="F30" s="103" t="str">
        <f t="shared" si="25"/>
        <v>bullet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6"/>
      <c r="N30" s="105">
        <v>2.0</v>
      </c>
      <c r="O30" s="6"/>
      <c r="P30" s="6"/>
      <c r="Q30" s="6"/>
      <c r="R30" s="6"/>
      <c r="S30" s="6">
        <v>2.0</v>
      </c>
      <c r="T30" s="104">
        <v>44.0</v>
      </c>
      <c r="U30" s="105" t="str">
        <f t="shared" si="10"/>
        <v>3:35 Penalty shot cup (Испания) tamashii  - (Нидерланды) bullet</v>
      </c>
      <c r="V30" s="10" t="str">
        <f t="shared" si="11"/>
        <v>4:5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ht="15.75" customHeight="1">
      <c r="A31" s="10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tamashii</v>
      </c>
      <c r="F31" s="103" t="str">
        <f t="shared" si="25"/>
        <v>bullet</v>
      </c>
      <c r="G31" s="95">
        <f t="shared" si="8"/>
        <v>4</v>
      </c>
      <c r="H31" s="97"/>
      <c r="I31" s="95">
        <f t="shared" si="26"/>
        <v>3</v>
      </c>
      <c r="J31" s="97"/>
      <c r="K31" s="103">
        <v>4.0</v>
      </c>
      <c r="L31" s="103">
        <v>3.0</v>
      </c>
      <c r="M31" s="6"/>
      <c r="N31" s="105">
        <v>3.0</v>
      </c>
      <c r="O31" s="6"/>
      <c r="P31" s="6"/>
      <c r="Q31" s="6"/>
      <c r="R31" s="6"/>
      <c r="S31" s="6">
        <v>3.0</v>
      </c>
      <c r="T31" s="104">
        <v>45.0</v>
      </c>
      <c r="U31" s="105" t="str">
        <f t="shared" si="10"/>
        <v>3:40 Penalty shot cup (Испания) tamashii  - (Нидерланды) bullet</v>
      </c>
      <c r="V31" s="10" t="str">
        <f t="shared" si="11"/>
        <v>4:3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ht="15.75" customHeight="1">
      <c r="A32" s="10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⁠hrrorcane</v>
      </c>
      <c r="F32" s="103" t="str">
        <f t="shared" si="25"/>
        <v>bullet</v>
      </c>
      <c r="G32" s="95">
        <f t="shared" si="8"/>
        <v>0</v>
      </c>
      <c r="H32" s="97"/>
      <c r="I32" s="95">
        <f t="shared" si="26"/>
        <v>0</v>
      </c>
      <c r="J32" s="97"/>
      <c r="K32" s="103" t="s">
        <v>41</v>
      </c>
      <c r="L32" s="103" t="s">
        <v>41</v>
      </c>
      <c r="M32" s="6"/>
      <c r="N32" s="105">
        <v>1.0</v>
      </c>
      <c r="O32" s="6"/>
      <c r="P32" s="6"/>
      <c r="Q32" s="6"/>
      <c r="R32" s="6"/>
      <c r="S32" s="6">
        <v>1.0</v>
      </c>
      <c r="T32" s="104">
        <v>46.0</v>
      </c>
      <c r="U32" s="105" t="str">
        <f t="shared" si="10"/>
        <v>3:45 Penalty shot cup (Германия) ⁠hrrorcane  - (Нидерланды) bullet</v>
      </c>
      <c r="V32" s="10" t="str">
        <f t="shared" si="11"/>
        <v>0:0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10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⁠hrrorcane</v>
      </c>
      <c r="F33" s="103" t="str">
        <f t="shared" si="25"/>
        <v>bullet</v>
      </c>
      <c r="G33" s="95">
        <f t="shared" si="8"/>
        <v>4</v>
      </c>
      <c r="H33" s="97"/>
      <c r="I33" s="95">
        <f t="shared" si="26"/>
        <v>5</v>
      </c>
      <c r="J33" s="97">
        <v>5.0</v>
      </c>
      <c r="K33" s="103">
        <v>4.0</v>
      </c>
      <c r="L33" s="103">
        <v>5.0</v>
      </c>
      <c r="M33" s="6"/>
      <c r="N33" s="105">
        <v>2.0</v>
      </c>
      <c r="O33" s="6"/>
      <c r="P33" s="6"/>
      <c r="Q33" s="6"/>
      <c r="R33" s="6"/>
      <c r="S33" s="6">
        <v>2.0</v>
      </c>
      <c r="T33" s="104">
        <v>47.0</v>
      </c>
      <c r="U33" s="105" t="str">
        <f t="shared" si="10"/>
        <v>3:50 Penalty shot cup (Германия) ⁠hrrorcane  - (Нидерланды) bullet</v>
      </c>
      <c r="V33" s="10" t="str">
        <f t="shared" si="11"/>
        <v>4:5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10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⁠hrrorcane</v>
      </c>
      <c r="F34" s="103" t="str">
        <f t="shared" si="25"/>
        <v>bullet</v>
      </c>
      <c r="G34" s="95">
        <f t="shared" si="8"/>
        <v>2</v>
      </c>
      <c r="H34" s="97"/>
      <c r="I34" s="95">
        <f t="shared" si="26"/>
        <v>4</v>
      </c>
      <c r="J34" s="97"/>
      <c r="K34" s="103">
        <v>2.0</v>
      </c>
      <c r="L34" s="103">
        <v>4.0</v>
      </c>
      <c r="M34" s="6"/>
      <c r="N34" s="105">
        <v>3.0</v>
      </c>
      <c r="O34" s="6"/>
      <c r="P34" s="6"/>
      <c r="Q34" s="6"/>
      <c r="R34" s="6"/>
      <c r="S34" s="6">
        <v>3.0</v>
      </c>
      <c r="T34" s="104">
        <v>48.0</v>
      </c>
      <c r="U34" s="105" t="str">
        <f t="shared" si="10"/>
        <v>3:55 Penalty shot cup (Германия) ⁠hrrorcane  - (Нидерланды) bullet</v>
      </c>
      <c r="V34" s="10" t="str">
        <f t="shared" si="11"/>
        <v>2:4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10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⁠hrrorcane</v>
      </c>
      <c r="F35" s="103" t="str">
        <f t="shared" ref="F35:F40" si="30">$E$4</f>
        <v>tamashii</v>
      </c>
      <c r="G35" s="95">
        <f t="shared" si="8"/>
        <v>5</v>
      </c>
      <c r="H35" s="97"/>
      <c r="I35" s="95">
        <f t="shared" ref="I35:I46" si="31">SUM(L35)</f>
        <v>5</v>
      </c>
      <c r="J35" s="97">
        <v>5.0</v>
      </c>
      <c r="K35" s="103">
        <v>5.0</v>
      </c>
      <c r="L35" s="103">
        <v>5.0</v>
      </c>
      <c r="M35" s="6"/>
      <c r="N35" s="105">
        <v>1.0</v>
      </c>
      <c r="O35" s="6"/>
      <c r="P35" s="6"/>
      <c r="Q35" s="6"/>
      <c r="R35" s="6"/>
      <c r="S35" s="6">
        <v>1.0</v>
      </c>
      <c r="T35" s="104">
        <v>49.0</v>
      </c>
      <c r="U35" s="105" t="str">
        <f t="shared" si="10"/>
        <v>4:00 Penalty shot cup (Германия) ⁠hrrorcane  - (Испания) tamashii</v>
      </c>
      <c r="V35" s="10" t="str">
        <f t="shared" si="11"/>
        <v>5:5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ht="15.75" customHeight="1">
      <c r="A36" s="10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⁠hrrorcane</v>
      </c>
      <c r="F36" s="103" t="str">
        <f t="shared" si="30"/>
        <v>tamashii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6"/>
      <c r="N36" s="105">
        <v>2.0</v>
      </c>
      <c r="O36" s="6"/>
      <c r="P36" s="6"/>
      <c r="Q36" s="6"/>
      <c r="R36" s="6"/>
      <c r="S36" s="6">
        <v>2.0</v>
      </c>
      <c r="T36" s="104">
        <v>50.0</v>
      </c>
      <c r="U36" s="105" t="str">
        <f t="shared" si="10"/>
        <v>4:05 Penalty shot cup (Германия) ⁠hrrorcane  - (Испания) tamashii</v>
      </c>
      <c r="V36" s="10" t="str">
        <f t="shared" si="11"/>
        <v>4:4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ht="15.75" customHeight="1">
      <c r="A37" s="10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⁠hrrorcane</v>
      </c>
      <c r="F37" s="103" t="str">
        <f t="shared" si="30"/>
        <v>tamashii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41</v>
      </c>
      <c r="L37" s="103" t="s">
        <v>41</v>
      </c>
      <c r="M37" s="6"/>
      <c r="N37" s="105">
        <v>3.0</v>
      </c>
      <c r="O37" s="6"/>
      <c r="P37" s="6"/>
      <c r="Q37" s="6"/>
      <c r="R37" s="6"/>
      <c r="S37" s="6">
        <v>3.0</v>
      </c>
      <c r="T37" s="104">
        <v>51.0</v>
      </c>
      <c r="U37" s="105" t="str">
        <f t="shared" si="10"/>
        <v>4:10 Penalty shot cup (Германия) ⁠hrrorcane  - (Испания) tamashii</v>
      </c>
      <c r="V37" s="10" t="str">
        <f t="shared" si="11"/>
        <v>0:0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ht="15.75" customHeight="1">
      <c r="A38" s="10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bullet</v>
      </c>
      <c r="F38" s="103" t="str">
        <f t="shared" si="30"/>
        <v>tamashii</v>
      </c>
      <c r="G38" s="95">
        <f t="shared" si="8"/>
        <v>3</v>
      </c>
      <c r="H38" s="10"/>
      <c r="I38" s="95">
        <f t="shared" si="31"/>
        <v>3</v>
      </c>
      <c r="J38" s="10"/>
      <c r="K38" s="103">
        <v>3.0</v>
      </c>
      <c r="L38" s="103">
        <v>3.0</v>
      </c>
      <c r="M38" s="109"/>
      <c r="N38" s="105">
        <v>1.0</v>
      </c>
      <c r="O38" s="10"/>
      <c r="P38" s="10"/>
      <c r="Q38" s="10"/>
      <c r="R38" s="10"/>
      <c r="S38" s="6">
        <v>1.0</v>
      </c>
      <c r="T38" s="104">
        <v>52.0</v>
      </c>
      <c r="U38" s="105" t="str">
        <f t="shared" si="10"/>
        <v>4:15 Penalty shot cup (Нидерланды) bullet  - (Испания) tamashii</v>
      </c>
      <c r="V38" s="10" t="str">
        <f t="shared" si="11"/>
        <v>3:3</v>
      </c>
      <c r="W38" s="79"/>
      <c r="X38" s="79"/>
      <c r="Y38" s="79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10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bullet</v>
      </c>
      <c r="F39" s="103" t="str">
        <f t="shared" si="30"/>
        <v>tamashii</v>
      </c>
      <c r="G39" s="95">
        <f t="shared" si="8"/>
        <v>4</v>
      </c>
      <c r="H39" s="10"/>
      <c r="I39" s="95">
        <f t="shared" si="31"/>
        <v>5</v>
      </c>
      <c r="J39" s="10"/>
      <c r="K39" s="103">
        <v>4.0</v>
      </c>
      <c r="L39" s="103">
        <v>5.0</v>
      </c>
      <c r="M39" s="109"/>
      <c r="N39" s="105">
        <v>2.0</v>
      </c>
      <c r="O39" s="10"/>
      <c r="P39" s="10"/>
      <c r="Q39" s="10"/>
      <c r="R39" s="10"/>
      <c r="S39" s="6">
        <v>2.0</v>
      </c>
      <c r="T39" s="104">
        <v>53.0</v>
      </c>
      <c r="U39" s="105" t="str">
        <f t="shared" si="10"/>
        <v>4:20 Penalty shot cup (Нидерланды) bullet  - (Испания) tamashii</v>
      </c>
      <c r="V39" s="10" t="str">
        <f t="shared" si="11"/>
        <v>4:5</v>
      </c>
      <c r="W39" s="79"/>
      <c r="X39" s="79"/>
      <c r="Y39" s="79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10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bullet</v>
      </c>
      <c r="F40" s="103" t="str">
        <f t="shared" si="30"/>
        <v>tamashii</v>
      </c>
      <c r="G40" s="95">
        <f t="shared" si="8"/>
        <v>2</v>
      </c>
      <c r="H40" s="10"/>
      <c r="I40" s="95">
        <f t="shared" si="31"/>
        <v>3</v>
      </c>
      <c r="J40" s="10"/>
      <c r="K40" s="103">
        <v>2.0</v>
      </c>
      <c r="L40" s="103">
        <v>3.0</v>
      </c>
      <c r="M40" s="7"/>
      <c r="N40" s="105">
        <v>3.0</v>
      </c>
      <c r="O40" s="10"/>
      <c r="P40" s="10"/>
      <c r="Q40" s="10"/>
      <c r="R40" s="10"/>
      <c r="S40" s="6">
        <v>3.0</v>
      </c>
      <c r="T40" s="104">
        <v>54.0</v>
      </c>
      <c r="U40" s="105" t="str">
        <f t="shared" si="10"/>
        <v>4:25 Penalty shot cup (Нидерланды) bullet  - (Испания) tamashii</v>
      </c>
      <c r="V40" s="10" t="str">
        <f t="shared" si="11"/>
        <v>2:3</v>
      </c>
      <c r="W40" s="79"/>
      <c r="X40" s="79"/>
      <c r="Y40" s="79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10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bullet</v>
      </c>
      <c r="F41" s="103" t="str">
        <f t="shared" ref="F41:F46" si="35">$E$6</f>
        <v>⁠hrrorcane</v>
      </c>
      <c r="G41" s="95">
        <f t="shared" si="8"/>
        <v>4</v>
      </c>
      <c r="H41" s="10"/>
      <c r="I41" s="95">
        <f t="shared" si="31"/>
        <v>4</v>
      </c>
      <c r="J41" s="10"/>
      <c r="K41" s="103">
        <v>4.0</v>
      </c>
      <c r="L41" s="103">
        <v>4.0</v>
      </c>
      <c r="M41" s="7"/>
      <c r="N41" s="105">
        <v>3.0</v>
      </c>
      <c r="O41" s="10"/>
      <c r="P41" s="10"/>
      <c r="Q41" s="10"/>
      <c r="R41" s="10"/>
      <c r="S41" s="6">
        <v>1.0</v>
      </c>
      <c r="T41" s="104">
        <v>55.0</v>
      </c>
      <c r="U41" s="105" t="str">
        <f t="shared" si="10"/>
        <v>4:30 Penalty shot cup (Нидерланды) bullet  - (Германия) ⁠hrrorcane</v>
      </c>
      <c r="V41" s="10" t="str">
        <f t="shared" si="11"/>
        <v>4:4</v>
      </c>
      <c r="W41" s="79"/>
      <c r="X41" s="79"/>
      <c r="Y41" s="79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ht="15.75" customHeight="1">
      <c r="A42" s="10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bullet</v>
      </c>
      <c r="F42" s="103" t="str">
        <f t="shared" si="35"/>
        <v>⁠hrrorcane</v>
      </c>
      <c r="G42" s="95">
        <f t="shared" si="8"/>
        <v>0</v>
      </c>
      <c r="H42" s="10"/>
      <c r="I42" s="95">
        <f t="shared" si="31"/>
        <v>0</v>
      </c>
      <c r="J42" s="10"/>
      <c r="K42" s="103" t="s">
        <v>41</v>
      </c>
      <c r="L42" s="103" t="s">
        <v>41</v>
      </c>
      <c r="M42" s="7"/>
      <c r="N42" s="105">
        <v>3.0</v>
      </c>
      <c r="O42" s="10"/>
      <c r="P42" s="10"/>
      <c r="Q42" s="10"/>
      <c r="R42" s="10"/>
      <c r="S42" s="6">
        <v>2.0</v>
      </c>
      <c r="T42" s="104">
        <v>56.0</v>
      </c>
      <c r="U42" s="105" t="str">
        <f t="shared" si="10"/>
        <v>4:35 Penalty shot cup (Нидерланды) bullet  - (Германия) ⁠hrrorcane</v>
      </c>
      <c r="V42" s="10" t="str">
        <f t="shared" si="11"/>
        <v>0:0</v>
      </c>
      <c r="W42" s="79"/>
      <c r="X42" s="79"/>
      <c r="Y42" s="79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ht="15.75" customHeight="1">
      <c r="A43" s="10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bullet</v>
      </c>
      <c r="F43" s="103" t="str">
        <f t="shared" si="35"/>
        <v>⁠hrrorcane</v>
      </c>
      <c r="G43" s="95">
        <f t="shared" si="8"/>
        <v>4</v>
      </c>
      <c r="H43" s="10"/>
      <c r="I43" s="95">
        <f t="shared" si="31"/>
        <v>3</v>
      </c>
      <c r="J43" s="10"/>
      <c r="K43" s="103">
        <v>4.0</v>
      </c>
      <c r="L43" s="103">
        <v>3.0</v>
      </c>
      <c r="M43" s="7"/>
      <c r="N43" s="105">
        <v>3.0</v>
      </c>
      <c r="O43" s="10"/>
      <c r="P43" s="10"/>
      <c r="Q43" s="10"/>
      <c r="R43" s="10"/>
      <c r="S43" s="6">
        <v>3.0</v>
      </c>
      <c r="T43" s="104">
        <v>57.0</v>
      </c>
      <c r="U43" s="105" t="str">
        <f t="shared" si="10"/>
        <v>4:40 Penalty shot cup (Нидерланды) bullet  - (Германия) ⁠hrrorcane</v>
      </c>
      <c r="V43" s="10" t="str">
        <f t="shared" si="11"/>
        <v>4:3</v>
      </c>
      <c r="W43" s="79"/>
      <c r="X43" s="79"/>
      <c r="Y43" s="79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ht="15.75" customHeight="1">
      <c r="A44" s="10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tamashii</v>
      </c>
      <c r="F44" s="103" t="str">
        <f t="shared" si="35"/>
        <v>⁠hrrorcane</v>
      </c>
      <c r="G44" s="95">
        <f t="shared" si="8"/>
        <v>2</v>
      </c>
      <c r="H44" s="10"/>
      <c r="I44" s="95">
        <f t="shared" si="31"/>
        <v>3</v>
      </c>
      <c r="J44" s="10"/>
      <c r="K44" s="103">
        <v>2.0</v>
      </c>
      <c r="L44" s="103">
        <v>3.0</v>
      </c>
      <c r="M44" s="7"/>
      <c r="N44" s="105">
        <v>3.0</v>
      </c>
      <c r="O44" s="10"/>
      <c r="P44" s="10"/>
      <c r="Q44" s="10"/>
      <c r="R44" s="10"/>
      <c r="S44" s="6">
        <v>1.0</v>
      </c>
      <c r="T44" s="104">
        <v>58.0</v>
      </c>
      <c r="U44" s="105" t="str">
        <f t="shared" si="10"/>
        <v>4:45 Penalty shot cup (Испания) tamashii  - (Германия) ⁠hrrorcane</v>
      </c>
      <c r="V44" s="10" t="str">
        <f t="shared" si="11"/>
        <v>2:3</v>
      </c>
      <c r="W44" s="79"/>
      <c r="X44" s="79"/>
      <c r="Y44" s="79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10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tamashii</v>
      </c>
      <c r="F45" s="103" t="str">
        <f t="shared" si="35"/>
        <v>⁠hrrorcane</v>
      </c>
      <c r="G45" s="95">
        <f t="shared" si="8"/>
        <v>5</v>
      </c>
      <c r="H45" s="10"/>
      <c r="I45" s="95">
        <f t="shared" si="31"/>
        <v>3</v>
      </c>
      <c r="J45" s="10"/>
      <c r="K45" s="103">
        <v>5.0</v>
      </c>
      <c r="L45" s="103">
        <v>3.0</v>
      </c>
      <c r="M45" s="7"/>
      <c r="N45" s="105">
        <v>3.0</v>
      </c>
      <c r="O45" s="10"/>
      <c r="P45" s="10"/>
      <c r="Q45" s="10"/>
      <c r="R45" s="10"/>
      <c r="S45" s="6">
        <v>2.0</v>
      </c>
      <c r="T45" s="104">
        <v>59.0</v>
      </c>
      <c r="U45" s="105" t="str">
        <f t="shared" si="10"/>
        <v>4:50 Penalty shot cup (Испания) tamashii  - (Германия) ⁠hrrorcane</v>
      </c>
      <c r="V45" s="10" t="str">
        <f t="shared" si="11"/>
        <v>5:3</v>
      </c>
      <c r="W45" s="79"/>
      <c r="X45" s="79"/>
      <c r="Y45" s="79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10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tamashii</v>
      </c>
      <c r="F46" s="103" t="str">
        <f t="shared" si="35"/>
        <v>⁠hrrorcane</v>
      </c>
      <c r="G46" s="95">
        <f t="shared" si="8"/>
        <v>4</v>
      </c>
      <c r="H46" s="10"/>
      <c r="I46" s="95">
        <f t="shared" si="31"/>
        <v>4</v>
      </c>
      <c r="J46" s="10"/>
      <c r="K46" s="103">
        <v>4.0</v>
      </c>
      <c r="L46" s="103">
        <v>4.0</v>
      </c>
      <c r="M46" s="7"/>
      <c r="N46" s="105">
        <v>3.0</v>
      </c>
      <c r="O46" s="10"/>
      <c r="P46" s="10"/>
      <c r="Q46" s="10"/>
      <c r="R46" s="10"/>
      <c r="S46" s="6">
        <v>3.0</v>
      </c>
      <c r="T46" s="104">
        <v>60.0</v>
      </c>
      <c r="U46" s="105" t="str">
        <f t="shared" si="10"/>
        <v>4:55 Penalty shot cup (Испания) tamashii  - (Германия) ⁠hrrorcane</v>
      </c>
      <c r="V46" s="10" t="str">
        <f t="shared" si="11"/>
        <v>4:4</v>
      </c>
      <c r="W46" s="79"/>
      <c r="X46" s="79"/>
      <c r="Y46" s="79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10"/>
      <c r="B47" s="7"/>
      <c r="C47" s="10"/>
      <c r="D47" s="10"/>
      <c r="E47" s="10"/>
      <c r="F47" s="10"/>
      <c r="G47" s="10"/>
      <c r="H47" s="10"/>
      <c r="I47" s="10"/>
      <c r="J47" s="10"/>
      <c r="K47" s="6"/>
      <c r="L47" s="6"/>
      <c r="M47" s="7"/>
      <c r="N47" s="8"/>
      <c r="O47" s="10"/>
      <c r="P47" s="10"/>
      <c r="Q47" s="10"/>
      <c r="R47" s="10"/>
      <c r="S47" s="10"/>
      <c r="T47" s="6"/>
      <c r="U47" s="79"/>
      <c r="V47" s="79"/>
      <c r="W47" s="79"/>
      <c r="X47" s="79"/>
      <c r="Y47" s="79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79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79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84"/>
      <c r="B1" s="1" t="s">
        <v>0</v>
      </c>
      <c r="C1" s="2" t="str">
        <f>'ТУР1'!$C$1</f>
        <v>Penalty shot cup</v>
      </c>
      <c r="D1" s="3"/>
      <c r="E1" s="4" t="s">
        <v>66</v>
      </c>
      <c r="F1" s="5">
        <f>'ТУР1'!$F$1</f>
        <v>45718</v>
      </c>
      <c r="G1" s="6"/>
      <c r="H1" s="6"/>
      <c r="I1" s="6"/>
      <c r="J1" s="6"/>
      <c r="K1" s="6"/>
      <c r="L1" s="6"/>
      <c r="M1" s="7"/>
      <c r="N1" s="8"/>
      <c r="O1" s="6"/>
      <c r="P1" s="6"/>
      <c r="Q1" s="6"/>
      <c r="R1" s="6"/>
      <c r="S1" s="6"/>
      <c r="T1" s="6"/>
      <c r="U1" s="9"/>
      <c r="V1" s="6"/>
      <c r="W1" s="10"/>
      <c r="X1" s="10"/>
      <c r="Y1" s="10"/>
      <c r="Z1" s="10"/>
      <c r="AA1" s="10"/>
      <c r="AB1" s="10"/>
      <c r="AC1" s="10"/>
      <c r="AD1" s="11"/>
      <c r="AE1" s="12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ht="27.75" customHeight="1">
      <c r="A2" s="10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13" t="str">
        <f>C1</f>
        <v>Penalty shot cup</v>
      </c>
      <c r="V2" s="14" t="str">
        <f>E1</f>
        <v>ТУР8</v>
      </c>
      <c r="W2" s="15"/>
      <c r="X2" s="15"/>
      <c r="Y2" s="15"/>
      <c r="Z2" s="3"/>
      <c r="AA2" s="16">
        <f>$F$1</f>
        <v>45718</v>
      </c>
      <c r="AB2" s="15"/>
      <c r="AC2" s="3"/>
      <c r="AD2" s="10"/>
      <c r="AE2" s="10"/>
      <c r="AF2" s="10"/>
      <c r="AG2" s="17" t="s">
        <v>3</v>
      </c>
      <c r="AH2" s="18" t="s">
        <v>4</v>
      </c>
      <c r="AI2" s="18" t="s">
        <v>5</v>
      </c>
      <c r="AJ2" s="18" t="s">
        <v>6</v>
      </c>
      <c r="AK2" s="19" t="s">
        <v>7</v>
      </c>
      <c r="AL2" s="20" t="s">
        <v>8</v>
      </c>
      <c r="AM2" s="18" t="s">
        <v>9</v>
      </c>
      <c r="AN2" s="19" t="s">
        <v>10</v>
      </c>
      <c r="AO2" s="6" t="s">
        <v>11</v>
      </c>
    </row>
    <row r="3">
      <c r="A3" s="21"/>
      <c r="B3" s="7"/>
      <c r="C3" s="22" t="s">
        <v>12</v>
      </c>
      <c r="D3" s="22" t="s">
        <v>13</v>
      </c>
      <c r="E3" s="22" t="s">
        <v>14</v>
      </c>
      <c r="F3" s="6"/>
      <c r="G3" s="6"/>
      <c r="H3" s="6"/>
      <c r="I3" s="6"/>
      <c r="J3" s="6"/>
      <c r="K3" s="6"/>
      <c r="L3" s="6"/>
      <c r="M3" s="7"/>
      <c r="N3" s="8"/>
      <c r="O3" s="6"/>
      <c r="P3" s="6"/>
      <c r="Q3" s="6"/>
      <c r="R3" s="6"/>
      <c r="S3" s="6"/>
      <c r="T3" s="6"/>
      <c r="U3" s="23" t="s">
        <v>14</v>
      </c>
      <c r="V3" s="24" t="s">
        <v>15</v>
      </c>
      <c r="W3" s="25" t="s">
        <v>16</v>
      </c>
      <c r="X3" s="25" t="s">
        <v>17</v>
      </c>
      <c r="Y3" s="25" t="s">
        <v>18</v>
      </c>
      <c r="Z3" s="26" t="s">
        <v>19</v>
      </c>
      <c r="AA3" s="27" t="s">
        <v>20</v>
      </c>
      <c r="AB3" s="25" t="s">
        <v>21</v>
      </c>
      <c r="AC3" s="25" t="s">
        <v>22</v>
      </c>
      <c r="AD3" s="10"/>
      <c r="AE3" s="10"/>
      <c r="AF3" s="28" t="str">
        <f t="shared" ref="AF3:AF5" si="1">E4</f>
        <v>tamashii</v>
      </c>
      <c r="AG3" s="29">
        <f t="array" ref="AG3">SUM(($E$11:$E$46=AF3)*(ISNUMBER($G$11:$G$46)),($F$11:$F$46=AF3)*(ISNUMBER($I$11:$I$46)))</f>
        <v>24</v>
      </c>
      <c r="AH3" s="6">
        <f t="array" ref="AH3">SUM(('ТУР8'!home=AF3)*('ТУР8'!homescore&gt;'ТУР8'!visitorscore),('ТУР8'!visitor=AF3)*('ТУР8'!visitorscore&gt;'ТУР8'!homescore))</f>
        <v>11</v>
      </c>
      <c r="AI3" s="6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6">
        <f t="array" ref="AJ3">SUM(('ТУР8'!home=AF3)*('ТУР8'!homescore&lt;'ТУР8'!visitorscore),('ТУР8'!visitor=AF3)*('ТУР8'!visitorscore&lt;'ТУР8'!homescore))</f>
        <v>4</v>
      </c>
      <c r="AK3" s="30">
        <f t="array" ref="AK3">SUMIF('ТУР8'!home,AF3,'ТУР8'!homescore)+SUMIF('ТУР8'!visitor,AF3,'ТУР8'!visitorscore)</f>
        <v>75</v>
      </c>
      <c r="AL3" s="31">
        <f t="array" ref="AL3">SUMIF('ТУР8'!home,AF3,'ТУР8'!visitorscore)+SUMIF('ТУР8'!visitor,AF3,'ТУР8'!homescore)</f>
        <v>64</v>
      </c>
      <c r="AM3" s="6">
        <f t="shared" ref="AM3:AM5" si="2">AK3-AL3</f>
        <v>11</v>
      </c>
      <c r="AN3" s="30">
        <f t="array" ref="AN3">AH3*Options!$B$2+AI3*Options!$B$3+AJ3*Options!$B$4+VLOOKUP(AF3,$E$4:$F$9,2,0)</f>
        <v>42</v>
      </c>
      <c r="AO3" s="10">
        <f t="shared" ref="AO3:AO5" si="3">AK3+AM3*10000+AN3*100000000</f>
        <v>4200110075</v>
      </c>
    </row>
    <row r="4">
      <c r="A4" s="10"/>
      <c r="B4" s="7"/>
      <c r="C4" s="85" t="str">
        <f>'ТУР6'!$C$4</f>
        <v>Герман Г.</v>
      </c>
      <c r="D4" s="91" t="s">
        <v>24</v>
      </c>
      <c r="E4" s="85" t="str">
        <f>'ТУР6'!$E$4</f>
        <v>tamashii</v>
      </c>
      <c r="F4" s="35"/>
      <c r="G4" s="6"/>
      <c r="H4" s="6"/>
      <c r="I4" s="6"/>
      <c r="J4" s="6"/>
      <c r="K4" s="6"/>
      <c r="L4" s="6"/>
      <c r="M4" s="7"/>
      <c r="N4" s="8"/>
      <c r="O4" s="6"/>
      <c r="P4" s="6"/>
      <c r="Q4" s="6"/>
      <c r="R4" s="6"/>
      <c r="S4" s="6"/>
      <c r="T4" s="6"/>
      <c r="U4" s="36" t="str">
        <f t="array" ref="U4">INDEX($AF$3:$AF$5,MATCH(LARGE($AO$3:$AO$5-ROW($AO$3:$AO$5)/COUNT($AO$3:$AO$5),ROW(U4)-ROW(U$4)+1),$AO$3:$AO$5-ROW($AO$3:$AO$5)/COUNT($AO$3:$AO$5),0))</f>
        <v>tamashii</v>
      </c>
      <c r="V4" s="24">
        <f t="array" ref="V4">VLOOKUP($U4,$AF$3:$AN$5,2,0)</f>
        <v>24</v>
      </c>
      <c r="W4" s="25">
        <f t="array" ref="W4">VLOOKUP($U4,$AF$3:$AN$5,3,0)</f>
        <v>11</v>
      </c>
      <c r="X4" s="25">
        <f t="array" ref="X4">VLOOKUP($U4,$AF$3:$AN$5,4,0)</f>
        <v>9</v>
      </c>
      <c r="Y4" s="25">
        <f t="array" ref="Y4">VLOOKUP($U4,$AF$3:$AN$5,5,0)</f>
        <v>4</v>
      </c>
      <c r="Z4" s="25">
        <f t="array" ref="Z4">VLOOKUP($U4,$AF$3:$AN$5,6,0)</f>
        <v>75</v>
      </c>
      <c r="AA4" s="25">
        <f t="array" ref="AA4">VLOOKUP($U4,$AF$3:$AN$5,7,0)</f>
        <v>64</v>
      </c>
      <c r="AB4" s="25">
        <f t="array" ref="AB4">VLOOKUP($U4,$AF$3:$AN$5,8,0)</f>
        <v>11</v>
      </c>
      <c r="AC4" s="25">
        <f t="array" ref="AC4">VLOOKUP($U4,$AF$3:$AN$5,9,0)</f>
        <v>42</v>
      </c>
      <c r="AD4" s="37"/>
      <c r="AE4" s="10"/>
      <c r="AF4" s="38" t="str">
        <f t="shared" si="1"/>
        <v>bullet</v>
      </c>
      <c r="AG4" s="29">
        <f t="array" ref="AG4">SUM(($E$11:$E$46=AF4)*(ISNUMBER($G$11:$G$46)),($F$11:$F$46=AF4)*(ISNUMBER($I$11:$I$46)))</f>
        <v>24</v>
      </c>
      <c r="AH4" s="6">
        <f t="array" ref="AH4">SUM(('ТУР8'!home=AF4)*('ТУР8'!homescore&gt;'ТУР8'!visitorscore),('ТУР8'!visitor=AF4)*('ТУР8'!visitorscore&gt;'ТУР8'!homescore))</f>
        <v>5</v>
      </c>
      <c r="AI4" s="6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6">
        <f t="array" ref="AJ4">SUM(('ТУР8'!home=AF4)*('ТУР8'!homescore&lt;'ТУР8'!visitorscore),('ТУР8'!visitor=AF4)*('ТУР8'!visitorscore&lt;'ТУР8'!homescore))</f>
        <v>9</v>
      </c>
      <c r="AK4" s="30">
        <f t="array" ref="AK4">SUMIF('ТУР8'!home,AF4,'ТУР8'!homescore)+SUMIF('ТУР8'!visitor,AF4,'ТУР8'!visitorscore)</f>
        <v>57</v>
      </c>
      <c r="AL4" s="31">
        <f t="array" ref="AL4">SUMIF('ТУР8'!home,AF4,'ТУР8'!visitorscore)+SUMIF('ТУР8'!visitor,AF4,'ТУР8'!homescore)</f>
        <v>66</v>
      </c>
      <c r="AM4" s="6">
        <f t="shared" si="2"/>
        <v>-9</v>
      </c>
      <c r="AN4" s="30">
        <f t="array" ref="AN4">AH4*Options!$B$2+AI4*Options!$B$3+AJ4*Options!$B$4+VLOOKUP(AF4,$E$4:$F$9,2,0)</f>
        <v>25</v>
      </c>
      <c r="AO4" s="10">
        <f t="shared" si="3"/>
        <v>2499910057</v>
      </c>
    </row>
    <row r="5">
      <c r="A5" s="10"/>
      <c r="B5" s="7"/>
      <c r="C5" s="85" t="str">
        <f>'ТУР6'!$C$5</f>
        <v>Артём И. </v>
      </c>
      <c r="D5" s="91" t="s">
        <v>47</v>
      </c>
      <c r="E5" s="85" t="str">
        <f>'ТУР6'!$E$5</f>
        <v>bullet</v>
      </c>
      <c r="F5" s="6"/>
      <c r="G5" s="6"/>
      <c r="H5" s="6"/>
      <c r="J5" s="6"/>
      <c r="K5" s="6"/>
      <c r="L5" s="6"/>
      <c r="M5" s="7"/>
      <c r="N5" s="8"/>
      <c r="O5" s="6"/>
      <c r="P5" s="6"/>
      <c r="Q5" s="6"/>
      <c r="R5" s="6"/>
      <c r="S5" s="6"/>
      <c r="T5" s="6"/>
      <c r="U5" s="36" t="str">
        <f t="array" ref="U5">INDEX($AF$3:$AF$5,MATCH(LARGE($AO$3:$AO$5-ROW($AO$3:$AO$5)/COUNT($AO$3:$AO$5),ROW(U5)-ROW(U$4)+1),$AO$3:$AO$5-ROW($AO$3:$AO$5)/COUNT($AO$3:$AO$5),0))</f>
        <v>⁠hrrorcane</v>
      </c>
      <c r="V5" s="24">
        <f t="array" ref="V5">VLOOKUP($U5,$AF$3:$AN$5,2,0)</f>
        <v>24</v>
      </c>
      <c r="W5" s="25">
        <f t="array" ref="W5">VLOOKUP($U5,$AF$3:$AN$5,3,0)</f>
        <v>5</v>
      </c>
      <c r="X5" s="25">
        <f t="array" ref="X5">VLOOKUP($U5,$AF$3:$AN$5,4,0)</f>
        <v>11</v>
      </c>
      <c r="Y5" s="25">
        <f t="array" ref="Y5">VLOOKUP($U5,$AF$3:$AN$5,5,0)</f>
        <v>8</v>
      </c>
      <c r="Z5" s="25">
        <f t="array" ref="Z5">VLOOKUP($U5,$AF$3:$AN$5,6,0)</f>
        <v>65</v>
      </c>
      <c r="AA5" s="25">
        <f t="array" ref="AA5">VLOOKUP($U5,$AF$3:$AN$5,7,0)</f>
        <v>67</v>
      </c>
      <c r="AB5" s="25">
        <f t="array" ref="AB5">VLOOKUP($U5,$AF$3:$AN$5,8,0)</f>
        <v>-2</v>
      </c>
      <c r="AC5" s="25">
        <f t="array" ref="AC5">VLOOKUP($U5,$AF$3:$AN$5,9,0)</f>
        <v>26</v>
      </c>
      <c r="AD5" s="37"/>
      <c r="AE5" s="10"/>
      <c r="AF5" s="38" t="str">
        <f t="shared" si="1"/>
        <v>⁠hrrorcane</v>
      </c>
      <c r="AG5" s="29">
        <f t="array" ref="AG5">SUM(($E$11:$E$46=AF5)*(ISNUMBER($G$11:$G$46)),($F$11:$F$46=AF5)*(ISNUMBER($I$11:$I$46)))</f>
        <v>24</v>
      </c>
      <c r="AH5" s="6">
        <f t="array" ref="AH5">SUM(('ТУР8'!home=AF5)*('ТУР8'!homescore&gt;'ТУР8'!visitorscore),('ТУР8'!visitor=AF5)*('ТУР8'!visitorscore&gt;'ТУР8'!homescore))</f>
        <v>5</v>
      </c>
      <c r="AI5" s="6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6">
        <f t="array" ref="AJ5">SUM(('ТУР8'!home=AF5)*('ТУР8'!homescore&lt;'ТУР8'!visitorscore),('ТУР8'!visitor=AF5)*('ТУР8'!visitorscore&lt;'ТУР8'!homescore))</f>
        <v>8</v>
      </c>
      <c r="AK5" s="30">
        <f t="array" ref="AK5">SUMIF('ТУР8'!home,AF5,'ТУР8'!homescore)+SUMIF('ТУР8'!visitor,AF5,'ТУР8'!visitorscore)</f>
        <v>65</v>
      </c>
      <c r="AL5" s="31">
        <f t="array" ref="AL5">SUMIF('ТУР8'!home,AF5,'ТУР8'!visitorscore)+SUMIF('ТУР8'!visitor,AF5,'ТУР8'!homescore)</f>
        <v>67</v>
      </c>
      <c r="AM5" s="6">
        <f t="shared" si="2"/>
        <v>-2</v>
      </c>
      <c r="AN5" s="30">
        <f t="array" ref="AN5">AH5*Options!$B$2+AI5*Options!$B$3+AJ5*Options!$B$4+VLOOKUP(AF5,$E$4:$F$9,2,0)</f>
        <v>26</v>
      </c>
      <c r="AO5" s="10">
        <f t="shared" si="3"/>
        <v>2599980065</v>
      </c>
    </row>
    <row r="6">
      <c r="A6" s="10"/>
      <c r="B6" s="7"/>
      <c r="C6" s="85" t="str">
        <f>'ТУР6'!$C$6</f>
        <v>Миронов Артем</v>
      </c>
      <c r="D6" s="91" t="s">
        <v>30</v>
      </c>
      <c r="E6" s="85" t="str">
        <f>'ТУР6'!$E$6</f>
        <v>⁠hrrorcane</v>
      </c>
      <c r="F6" s="6"/>
      <c r="G6" s="6"/>
      <c r="H6" s="6"/>
      <c r="I6" s="6"/>
      <c r="J6" s="6"/>
      <c r="K6" s="6"/>
      <c r="L6" s="6"/>
      <c r="M6" s="7"/>
      <c r="N6" s="8"/>
      <c r="O6" s="6"/>
      <c r="P6" s="6"/>
      <c r="Q6" s="6"/>
      <c r="R6" s="6"/>
      <c r="S6" s="6"/>
      <c r="T6" s="6"/>
      <c r="U6" s="36" t="str">
        <f t="array" ref="U6">INDEX($AF$3:$AF$5,MATCH(LARGE($AO$3:$AO$5-ROW($AO$3:$AO$5)/COUNT($AO$3:$AO$5),ROW(U6)-ROW(U$4)+1),$AO$3:$AO$5-ROW($AO$3:$AO$5)/COUNT($AO$3:$AO$5),0))</f>
        <v>bullet</v>
      </c>
      <c r="V6" s="24">
        <f t="array" ref="V6">VLOOKUP($U6,$AF$3:$AN$5,2,0)</f>
        <v>24</v>
      </c>
      <c r="W6" s="25">
        <f t="array" ref="W6">VLOOKUP($U6,$AF$3:$AN$5,3,0)</f>
        <v>5</v>
      </c>
      <c r="X6" s="25">
        <f t="array" ref="X6">VLOOKUP($U6,$AF$3:$AN$5,4,0)</f>
        <v>10</v>
      </c>
      <c r="Y6" s="25">
        <f t="array" ref="Y6">VLOOKUP($U6,$AF$3:$AN$5,5,0)</f>
        <v>9</v>
      </c>
      <c r="Z6" s="25">
        <f t="array" ref="Z6">VLOOKUP($U6,$AF$3:$AN$5,6,0)</f>
        <v>57</v>
      </c>
      <c r="AA6" s="25">
        <f t="array" ref="AA6">VLOOKUP($U6,$AF$3:$AN$5,7,0)</f>
        <v>66</v>
      </c>
      <c r="AB6" s="25">
        <f t="array" ref="AB6">VLOOKUP($U6,$AF$3:$AN$5,8,0)</f>
        <v>-9</v>
      </c>
      <c r="AC6" s="25">
        <f t="array" ref="AC6">VLOOKUP($U6,$AF$3:$AN$5,9,0)</f>
        <v>25</v>
      </c>
      <c r="AD6" s="37"/>
      <c r="AE6" s="10"/>
      <c r="AF6" s="6"/>
      <c r="AG6" s="6"/>
      <c r="AH6" s="6"/>
      <c r="AI6" s="6"/>
      <c r="AJ6" s="6"/>
      <c r="AK6" s="6"/>
      <c r="AL6" s="6"/>
      <c r="AM6" s="6"/>
      <c r="AN6" s="6"/>
      <c r="AO6" s="10"/>
    </row>
    <row r="7">
      <c r="A7" s="10"/>
      <c r="B7" s="7"/>
      <c r="C7" s="6"/>
      <c r="D7" s="92"/>
      <c r="E7" s="35"/>
      <c r="F7" s="6"/>
      <c r="G7" s="6"/>
      <c r="H7" s="6"/>
      <c r="I7" s="6"/>
      <c r="J7" s="6"/>
      <c r="K7" s="6"/>
      <c r="L7" s="6"/>
      <c r="M7" s="7"/>
      <c r="N7" s="8"/>
      <c r="O7" s="6"/>
      <c r="P7" s="6"/>
      <c r="Q7" s="6"/>
      <c r="R7" s="6"/>
      <c r="S7" s="6"/>
      <c r="T7" s="6"/>
      <c r="U7" s="93"/>
      <c r="V7" s="6"/>
      <c r="W7" s="6"/>
      <c r="X7" s="6"/>
      <c r="Y7" s="6"/>
      <c r="Z7" s="6"/>
      <c r="AA7" s="6"/>
      <c r="AB7" s="6"/>
      <c r="AC7" s="6"/>
      <c r="AD7" s="10"/>
      <c r="AE7" s="10"/>
      <c r="AF7" s="6"/>
      <c r="AG7" s="6"/>
      <c r="AH7" s="6"/>
      <c r="AI7" s="6"/>
      <c r="AJ7" s="6"/>
      <c r="AK7" s="6"/>
      <c r="AL7" s="6"/>
      <c r="AM7" s="6"/>
      <c r="AN7" s="6"/>
      <c r="AO7" s="10"/>
    </row>
    <row r="8">
      <c r="A8" s="10"/>
      <c r="B8" s="94" t="s">
        <v>32</v>
      </c>
      <c r="C8" s="95" t="s">
        <v>13</v>
      </c>
      <c r="D8" s="95" t="s">
        <v>13</v>
      </c>
      <c r="E8" s="95" t="s">
        <v>33</v>
      </c>
      <c r="F8" s="95" t="s">
        <v>34</v>
      </c>
      <c r="G8" s="96" t="s">
        <v>35</v>
      </c>
      <c r="H8" s="15"/>
      <c r="I8" s="3"/>
      <c r="J8" s="97"/>
      <c r="K8" s="87" t="s">
        <v>36</v>
      </c>
      <c r="L8" s="3"/>
      <c r="M8" s="78"/>
      <c r="N8" s="88" t="s">
        <v>37</v>
      </c>
      <c r="O8" s="78"/>
      <c r="P8" s="78"/>
      <c r="Q8" s="78"/>
      <c r="R8" s="78"/>
      <c r="S8" s="89" t="s">
        <v>37</v>
      </c>
      <c r="T8" s="89" t="s">
        <v>38</v>
      </c>
      <c r="U8" s="89" t="s">
        <v>39</v>
      </c>
      <c r="V8" s="88" t="s">
        <v>40</v>
      </c>
      <c r="W8" s="10"/>
      <c r="X8" s="10"/>
      <c r="Y8" s="10"/>
      <c r="Z8" s="10"/>
      <c r="AA8" s="10"/>
      <c r="AB8" s="10"/>
      <c r="AC8" s="10"/>
      <c r="AD8" s="10"/>
      <c r="AE8" s="10"/>
      <c r="AF8" s="38"/>
      <c r="AG8" s="6"/>
      <c r="AH8" s="6"/>
      <c r="AI8" s="6"/>
      <c r="AJ8" s="6"/>
      <c r="AK8" s="6"/>
      <c r="AL8" s="6"/>
      <c r="AM8" s="6"/>
      <c r="AN8" s="6"/>
      <c r="AO8" s="10"/>
    </row>
    <row r="9" hidden="1">
      <c r="A9" s="10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98"/>
      <c r="N9" s="9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</row>
    <row r="10" hidden="1">
      <c r="A10" s="10"/>
      <c r="B10" s="100"/>
      <c r="C10" s="6"/>
      <c r="D10" s="6"/>
      <c r="E10" s="6"/>
      <c r="F10" s="6"/>
      <c r="G10" s="6"/>
      <c r="H10" s="6"/>
      <c r="I10" s="6"/>
      <c r="J10" s="6"/>
      <c r="K10" s="6"/>
      <c r="L10" s="6"/>
      <c r="M10" s="98"/>
      <c r="N10" s="99"/>
      <c r="O10" s="6"/>
      <c r="P10" s="6"/>
      <c r="Q10" s="6"/>
      <c r="R10" s="6"/>
      <c r="S10" s="6"/>
      <c r="T10" s="6"/>
      <c r="U10" s="6"/>
      <c r="V10" s="6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tamashii</v>
      </c>
      <c r="F11" s="103" t="str">
        <f t="shared" ref="F11:F16" si="7">$E$5</f>
        <v>bullet</v>
      </c>
      <c r="G11" s="95">
        <f t="shared" ref="G11:G46" si="8">SUM(K11)</f>
        <v>4</v>
      </c>
      <c r="H11" s="97"/>
      <c r="I11" s="95">
        <f t="shared" ref="I11:I17" si="9">SUM(L11)</f>
        <v>3</v>
      </c>
      <c r="J11" s="97"/>
      <c r="K11" s="103">
        <v>4.0</v>
      </c>
      <c r="L11" s="103">
        <v>3.0</v>
      </c>
      <c r="M11" s="98">
        <v>5.0</v>
      </c>
      <c r="N11" s="99">
        <v>1.0</v>
      </c>
      <c r="O11" s="6"/>
      <c r="P11" s="6"/>
      <c r="Q11" s="6"/>
      <c r="R11" s="6"/>
      <c r="S11" s="6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tamashii  - (Португалия) bullet</v>
      </c>
      <c r="V11" s="10" t="str">
        <f t="shared" ref="V11:V46" si="11">TEXT(G11,"0")&amp;":"&amp;TEXT(I11,"0")</f>
        <v>4:3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tamashii</v>
      </c>
      <c r="F12" s="103" t="str">
        <f t="shared" si="7"/>
        <v>bullet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41</v>
      </c>
      <c r="L12" s="103" t="s">
        <v>41</v>
      </c>
      <c r="M12" s="98"/>
      <c r="N12" s="99">
        <v>2.0</v>
      </c>
      <c r="O12" s="6"/>
      <c r="P12" s="6"/>
      <c r="Q12" s="6"/>
      <c r="R12" s="6"/>
      <c r="S12" s="6">
        <v>2.0</v>
      </c>
      <c r="T12" s="104">
        <v>62.0</v>
      </c>
      <c r="U12" s="105" t="str">
        <f t="shared" si="10"/>
        <v>5:05 Penalty shot cup (Италия) tamashii  - (Португалия) bullet</v>
      </c>
      <c r="V12" s="10" t="str">
        <f t="shared" si="11"/>
        <v>0:0</v>
      </c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tamashii</v>
      </c>
      <c r="F13" s="103" t="str">
        <f t="shared" si="7"/>
        <v>bullet</v>
      </c>
      <c r="G13" s="95">
        <f t="shared" si="8"/>
        <v>5</v>
      </c>
      <c r="H13" s="97"/>
      <c r="I13" s="95">
        <f t="shared" si="9"/>
        <v>4</v>
      </c>
      <c r="J13" s="97"/>
      <c r="K13" s="103">
        <v>5.0</v>
      </c>
      <c r="L13" s="103">
        <v>4.0</v>
      </c>
      <c r="M13" s="98"/>
      <c r="N13" s="99">
        <v>3.0</v>
      </c>
      <c r="O13" s="6"/>
      <c r="P13" s="6"/>
      <c r="Q13" s="6"/>
      <c r="R13" s="6"/>
      <c r="S13" s="6">
        <v>3.0</v>
      </c>
      <c r="T13" s="104">
        <v>63.0</v>
      </c>
      <c r="U13" s="105" t="str">
        <f t="shared" si="10"/>
        <v>5:10 Penalty shot cup (Италия) tamashii  - (Португалия) bullet</v>
      </c>
      <c r="V13" s="10" t="str">
        <f t="shared" si="11"/>
        <v>5:4</v>
      </c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⁠hrrorcane</v>
      </c>
      <c r="F14" s="103" t="str">
        <f t="shared" si="7"/>
        <v>bullet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6"/>
      <c r="P14" s="6"/>
      <c r="Q14" s="6"/>
      <c r="R14" s="6"/>
      <c r="S14" s="6">
        <v>1.0</v>
      </c>
      <c r="T14" s="104">
        <v>64.0</v>
      </c>
      <c r="U14" s="105" t="str">
        <f t="shared" si="10"/>
        <v>5:15 Penalty shot cup (Аргентина) ⁠hrrorcane  - (Португалия) bullet</v>
      </c>
      <c r="V14" s="10" t="str">
        <f t="shared" si="11"/>
        <v>3:4</v>
      </c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⁠hrrorcane</v>
      </c>
      <c r="F15" s="103" t="str">
        <f t="shared" si="7"/>
        <v>bullet</v>
      </c>
      <c r="G15" s="95">
        <f t="shared" si="8"/>
        <v>3</v>
      </c>
      <c r="H15" s="97"/>
      <c r="I15" s="95">
        <f t="shared" si="9"/>
        <v>3</v>
      </c>
      <c r="J15" s="97"/>
      <c r="K15" s="103">
        <v>3.0</v>
      </c>
      <c r="L15" s="103">
        <v>3.0</v>
      </c>
      <c r="M15" s="98"/>
      <c r="N15" s="99">
        <v>2.0</v>
      </c>
      <c r="O15" s="6"/>
      <c r="P15" s="6"/>
      <c r="Q15" s="6"/>
      <c r="R15" s="6"/>
      <c r="S15" s="6">
        <v>2.0</v>
      </c>
      <c r="T15" s="104">
        <v>65.0</v>
      </c>
      <c r="U15" s="105" t="str">
        <f t="shared" si="10"/>
        <v>5:20 Penalty shot cup (Аргентина) ⁠hrrorcane  - (Португалия) bullet</v>
      </c>
      <c r="V15" s="10" t="str">
        <f t="shared" si="11"/>
        <v>3:3</v>
      </c>
      <c r="W15" s="10"/>
      <c r="X15" s="10"/>
      <c r="Y15" s="10"/>
      <c r="Z15" s="10"/>
      <c r="AA15" s="10"/>
      <c r="AB15" s="10"/>
      <c r="AC15" s="106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⁠hrrorcane</v>
      </c>
      <c r="F16" s="103" t="str">
        <f t="shared" si="7"/>
        <v>bullet</v>
      </c>
      <c r="G16" s="95">
        <f t="shared" si="8"/>
        <v>4</v>
      </c>
      <c r="H16" s="97"/>
      <c r="I16" s="95">
        <f t="shared" si="9"/>
        <v>1</v>
      </c>
      <c r="J16" s="97"/>
      <c r="K16" s="103">
        <v>4.0</v>
      </c>
      <c r="L16" s="103">
        <v>1.0</v>
      </c>
      <c r="M16" s="98"/>
      <c r="N16" s="99">
        <v>3.0</v>
      </c>
      <c r="O16" s="6"/>
      <c r="P16" s="6"/>
      <c r="Q16" s="6"/>
      <c r="R16" s="6"/>
      <c r="S16" s="6">
        <v>3.0</v>
      </c>
      <c r="T16" s="104">
        <v>66.0</v>
      </c>
      <c r="U16" s="105" t="str">
        <f t="shared" si="10"/>
        <v>5:25 Penalty shot cup (Аргентина) ⁠hrrorcane  - (Португалия) bullet</v>
      </c>
      <c r="V16" s="10" t="str">
        <f t="shared" si="11"/>
        <v>4:1</v>
      </c>
      <c r="W16" s="10"/>
      <c r="X16" s="10"/>
      <c r="Y16" s="10"/>
      <c r="Z16" s="10"/>
      <c r="AA16" s="10"/>
      <c r="AB16" s="10"/>
      <c r="AC16" s="10"/>
      <c r="AD16" s="107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⁠hrrorcane</v>
      </c>
      <c r="F17" s="103" t="str">
        <f t="shared" ref="F17:F22" si="15">$E$4</f>
        <v>tamashii</v>
      </c>
      <c r="G17" s="95">
        <f t="shared" si="8"/>
        <v>4</v>
      </c>
      <c r="H17" s="97"/>
      <c r="I17" s="95">
        <f t="shared" si="9"/>
        <v>3</v>
      </c>
      <c r="J17" s="97"/>
      <c r="K17" s="25">
        <v>4.0</v>
      </c>
      <c r="L17" s="25">
        <v>3.0</v>
      </c>
      <c r="M17" s="98"/>
      <c r="N17" s="99">
        <v>1.0</v>
      </c>
      <c r="O17" s="108"/>
      <c r="P17" s="6"/>
      <c r="Q17" s="108"/>
      <c r="R17" s="108"/>
      <c r="S17" s="6">
        <v>1.0</v>
      </c>
      <c r="T17" s="104">
        <v>67.0</v>
      </c>
      <c r="U17" s="105" t="str">
        <f t="shared" si="10"/>
        <v>5:30 Penalty shot cup (Аргентина) ⁠hrrorcane  - (Италия) tamashii</v>
      </c>
      <c r="V17" s="10" t="str">
        <f t="shared" si="11"/>
        <v>4:3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⁠hrrorcane</v>
      </c>
      <c r="F18" s="103" t="str">
        <f t="shared" si="15"/>
        <v>tamashii</v>
      </c>
      <c r="G18" s="95">
        <f t="shared" si="8"/>
        <v>0</v>
      </c>
      <c r="H18" s="97"/>
      <c r="I18" s="95">
        <f t="shared" ref="I18:I22" si="16">SUM(L18,O18)</f>
        <v>0</v>
      </c>
      <c r="J18" s="97"/>
      <c r="K18" s="103" t="s">
        <v>41</v>
      </c>
      <c r="L18" s="103" t="s">
        <v>41</v>
      </c>
      <c r="M18" s="98"/>
      <c r="N18" s="99">
        <v>2.0</v>
      </c>
      <c r="O18" s="108"/>
      <c r="P18" s="6"/>
      <c r="Q18" s="108"/>
      <c r="R18" s="108"/>
      <c r="S18" s="6">
        <v>2.0</v>
      </c>
      <c r="T18" s="104">
        <v>68.0</v>
      </c>
      <c r="U18" s="105" t="str">
        <f t="shared" si="10"/>
        <v>5:35 Penalty shot cup (Аргентина) ⁠hrrorcane  - (Италия) tamashii</v>
      </c>
      <c r="V18" s="10" t="str">
        <f t="shared" si="11"/>
        <v>0:0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⁠hrrorcane</v>
      </c>
      <c r="F19" s="103" t="str">
        <f t="shared" si="15"/>
        <v>tamashii</v>
      </c>
      <c r="G19" s="95">
        <f t="shared" si="8"/>
        <v>5</v>
      </c>
      <c r="H19" s="97"/>
      <c r="I19" s="95">
        <f t="shared" si="16"/>
        <v>3</v>
      </c>
      <c r="J19" s="97"/>
      <c r="K19" s="103">
        <v>5.0</v>
      </c>
      <c r="L19" s="103">
        <v>3.0</v>
      </c>
      <c r="M19" s="98"/>
      <c r="N19" s="99">
        <v>3.0</v>
      </c>
      <c r="O19" s="108"/>
      <c r="P19" s="6"/>
      <c r="Q19" s="108"/>
      <c r="R19" s="108"/>
      <c r="S19" s="6">
        <v>3.0</v>
      </c>
      <c r="T19" s="104">
        <v>69.0</v>
      </c>
      <c r="U19" s="105" t="str">
        <f t="shared" si="10"/>
        <v>5:40 Penalty shot cup (Аргентина) ⁠hrrorcane  - (Италия) tamashii</v>
      </c>
      <c r="V19" s="10" t="str">
        <f t="shared" si="11"/>
        <v>5:3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bullet</v>
      </c>
      <c r="F20" s="103" t="str">
        <f t="shared" si="15"/>
        <v>tamashii</v>
      </c>
      <c r="G20" s="95">
        <f t="shared" si="8"/>
        <v>2</v>
      </c>
      <c r="H20" s="97"/>
      <c r="I20" s="95">
        <f t="shared" si="16"/>
        <v>3</v>
      </c>
      <c r="J20" s="97"/>
      <c r="K20" s="103">
        <v>2.0</v>
      </c>
      <c r="L20" s="103">
        <v>3.0</v>
      </c>
      <c r="M20" s="98"/>
      <c r="N20" s="99">
        <v>1.0</v>
      </c>
      <c r="O20" s="108"/>
      <c r="P20" s="6"/>
      <c r="Q20" s="108"/>
      <c r="R20" s="108"/>
      <c r="S20" s="6">
        <v>1.0</v>
      </c>
      <c r="T20" s="104">
        <v>70.0</v>
      </c>
      <c r="U20" s="105" t="str">
        <f t="shared" si="10"/>
        <v>5:45 Penalty shot cup (Португалия) bullet  - (Италия) tamashii</v>
      </c>
      <c r="V20" s="10" t="str">
        <f t="shared" si="11"/>
        <v>2:3</v>
      </c>
      <c r="W20" s="10"/>
      <c r="X20" s="10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bullet</v>
      </c>
      <c r="F21" s="103" t="str">
        <f t="shared" si="15"/>
        <v>tamashii</v>
      </c>
      <c r="G21" s="95">
        <f t="shared" si="8"/>
        <v>4</v>
      </c>
      <c r="H21" s="97"/>
      <c r="I21" s="95">
        <f t="shared" si="16"/>
        <v>5</v>
      </c>
      <c r="J21" s="97"/>
      <c r="K21" s="103">
        <v>4.0</v>
      </c>
      <c r="L21" s="103">
        <v>5.0</v>
      </c>
      <c r="M21" s="6"/>
      <c r="N21" s="99">
        <v>2.0</v>
      </c>
      <c r="O21" s="108"/>
      <c r="P21" s="6"/>
      <c r="Q21" s="108"/>
      <c r="R21" s="108"/>
      <c r="S21" s="6">
        <v>2.0</v>
      </c>
      <c r="T21" s="104">
        <v>71.0</v>
      </c>
      <c r="U21" s="105" t="str">
        <f t="shared" si="10"/>
        <v>5:50 Penalty shot cup (Португалия) bullet  - (Италия) tamashii</v>
      </c>
      <c r="V21" s="10" t="str">
        <f t="shared" si="11"/>
        <v>4:5</v>
      </c>
      <c r="W21" s="10"/>
      <c r="X21" s="109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bullet</v>
      </c>
      <c r="F22" s="103" t="str">
        <f t="shared" si="15"/>
        <v>tamashii</v>
      </c>
      <c r="G22" s="95">
        <f t="shared" si="8"/>
        <v>4</v>
      </c>
      <c r="H22" s="97"/>
      <c r="I22" s="95">
        <f t="shared" si="16"/>
        <v>3</v>
      </c>
      <c r="J22" s="97"/>
      <c r="K22" s="103">
        <v>4.0</v>
      </c>
      <c r="L22" s="103">
        <v>3.0</v>
      </c>
      <c r="M22" s="6"/>
      <c r="N22" s="99">
        <v>3.0</v>
      </c>
      <c r="O22" s="6"/>
      <c r="P22" s="6"/>
      <c r="Q22" s="6"/>
      <c r="R22" s="6"/>
      <c r="S22" s="6">
        <v>3.0</v>
      </c>
      <c r="T22" s="104">
        <v>72.0</v>
      </c>
      <c r="U22" s="105" t="str">
        <f t="shared" si="10"/>
        <v>5:55 Penalty shot cup (Португалия) bullet  - (Италия) tamashii</v>
      </c>
      <c r="V22" s="10" t="str">
        <f t="shared" si="11"/>
        <v>4:3</v>
      </c>
      <c r="W22" s="10"/>
      <c r="X22" s="10"/>
      <c r="Y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ht="15.75" customHeight="1">
      <c r="A23" s="10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bullet</v>
      </c>
      <c r="F23" s="103" t="str">
        <f t="shared" ref="F23:F28" si="20">$E$6</f>
        <v>⁠hrrorcane</v>
      </c>
      <c r="G23" s="95">
        <f t="shared" si="8"/>
        <v>4</v>
      </c>
      <c r="H23" s="97"/>
      <c r="I23" s="95">
        <f t="shared" ref="I23:I29" si="21">SUM(L23)</f>
        <v>2</v>
      </c>
      <c r="J23" s="97"/>
      <c r="K23" s="103">
        <v>4.0</v>
      </c>
      <c r="L23" s="103">
        <v>2.0</v>
      </c>
      <c r="M23" s="6"/>
      <c r="N23" s="105">
        <v>1.0</v>
      </c>
      <c r="O23" s="6"/>
      <c r="P23" s="6"/>
      <c r="Q23" s="6"/>
      <c r="R23" s="6"/>
      <c r="S23" s="6">
        <v>1.0</v>
      </c>
      <c r="T23" s="104">
        <v>73.0</v>
      </c>
      <c r="U23" s="105" t="str">
        <f t="shared" si="10"/>
        <v>6:00 Penalty shot cup (Португалия) bullet  - (Аргентина) ⁠hrrorcane</v>
      </c>
      <c r="V23" s="10" t="str">
        <f t="shared" si="11"/>
        <v>4:2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ht="15.75" customHeight="1">
      <c r="A24" s="10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bullet</v>
      </c>
      <c r="F24" s="103" t="str">
        <f t="shared" si="20"/>
        <v>⁠hrrorcane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41</v>
      </c>
      <c r="L24" s="103" t="s">
        <v>41</v>
      </c>
      <c r="M24" s="6"/>
      <c r="N24" s="105">
        <v>2.0</v>
      </c>
      <c r="O24" s="6"/>
      <c r="P24" s="6"/>
      <c r="Q24" s="6"/>
      <c r="R24" s="6"/>
      <c r="S24" s="6">
        <v>2.0</v>
      </c>
      <c r="T24" s="104">
        <v>74.0</v>
      </c>
      <c r="U24" s="105" t="str">
        <f t="shared" si="10"/>
        <v>6:05 Penalty shot cup (Португалия) bullet  - (Аргентина) ⁠hrrorcane</v>
      </c>
      <c r="V24" s="10" t="str">
        <f t="shared" si="11"/>
        <v>0:0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ht="15.75" customHeight="1">
      <c r="A25" s="10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bullet</v>
      </c>
      <c r="F25" s="103" t="str">
        <f t="shared" si="20"/>
        <v>⁠hrrorcane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6"/>
      <c r="N25" s="105">
        <v>3.0</v>
      </c>
      <c r="O25" s="6"/>
      <c r="P25" s="6"/>
      <c r="Q25" s="6"/>
      <c r="R25" s="6"/>
      <c r="S25" s="6">
        <v>3.0</v>
      </c>
      <c r="T25" s="104">
        <v>75.0</v>
      </c>
      <c r="U25" s="105" t="str">
        <f t="shared" si="10"/>
        <v>6:10 Penalty shot cup (Португалия) bullet  - (Аргентина) ⁠hrrorcane</v>
      </c>
      <c r="V25" s="10" t="str">
        <f t="shared" si="11"/>
        <v>5:3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ht="15.75" customHeight="1">
      <c r="A26" s="10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tamashii</v>
      </c>
      <c r="F26" s="103" t="str">
        <f t="shared" si="20"/>
        <v>⁠hrrorcane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6"/>
      <c r="N26" s="105">
        <v>1.0</v>
      </c>
      <c r="O26" s="6"/>
      <c r="P26" s="6"/>
      <c r="Q26" s="6"/>
      <c r="R26" s="6"/>
      <c r="S26" s="6">
        <v>1.0</v>
      </c>
      <c r="T26" s="104">
        <v>76.0</v>
      </c>
      <c r="U26" s="105" t="str">
        <f t="shared" si="10"/>
        <v>6:15 Penalty shot cup (Италия) tamashii  - (Аргентина) ⁠hrrorcane</v>
      </c>
      <c r="V26" s="10" t="str">
        <f t="shared" si="11"/>
        <v>4:2</v>
      </c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ht="15.75" customHeight="1">
      <c r="A27" s="10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tamashii</v>
      </c>
      <c r="F27" s="103" t="str">
        <f t="shared" si="20"/>
        <v>⁠hrrorcane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6"/>
      <c r="N27" s="105">
        <v>2.0</v>
      </c>
      <c r="O27" s="6"/>
      <c r="P27" s="6"/>
      <c r="Q27" s="6"/>
      <c r="R27" s="6"/>
      <c r="S27" s="6">
        <v>2.0</v>
      </c>
      <c r="T27" s="104">
        <v>77.0</v>
      </c>
      <c r="U27" s="105" t="str">
        <f t="shared" si="10"/>
        <v>6:20 Penalty shot cup (Италия) tamashii  - (Аргентина) ⁠hrrorcane</v>
      </c>
      <c r="V27" s="10" t="str">
        <f t="shared" si="11"/>
        <v>4:4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ht="15.75" customHeight="1">
      <c r="A28" s="10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tamashii</v>
      </c>
      <c r="F28" s="103" t="str">
        <f t="shared" si="20"/>
        <v>⁠hrrorcane</v>
      </c>
      <c r="G28" s="95">
        <f t="shared" si="8"/>
        <v>3</v>
      </c>
      <c r="H28" s="97"/>
      <c r="I28" s="95">
        <f t="shared" si="21"/>
        <v>3</v>
      </c>
      <c r="J28" s="97"/>
      <c r="K28" s="103">
        <v>3.0</v>
      </c>
      <c r="L28" s="103">
        <v>3.0</v>
      </c>
      <c r="M28" s="6"/>
      <c r="N28" s="105">
        <v>3.0</v>
      </c>
      <c r="O28" s="6"/>
      <c r="P28" s="6"/>
      <c r="Q28" s="6"/>
      <c r="R28" s="6"/>
      <c r="S28" s="6">
        <v>3.0</v>
      </c>
      <c r="T28" s="104">
        <v>78.0</v>
      </c>
      <c r="U28" s="105" t="str">
        <f t="shared" si="10"/>
        <v>6:25 Penalty shot cup (Италия) tamashii  - (Аргентина) ⁠hrrorcane</v>
      </c>
      <c r="V28" s="10" t="str">
        <f t="shared" si="11"/>
        <v>3:3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15.75" customHeight="1">
      <c r="A29" s="10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tamashii</v>
      </c>
      <c r="F29" s="103" t="str">
        <f t="shared" ref="F29:F34" si="25">$E$5</f>
        <v>bullet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41</v>
      </c>
      <c r="L29" s="103" t="s">
        <v>41</v>
      </c>
      <c r="M29" s="6"/>
      <c r="N29" s="105">
        <v>1.0</v>
      </c>
      <c r="O29" s="6"/>
      <c r="P29" s="6"/>
      <c r="Q29" s="6"/>
      <c r="R29" s="6"/>
      <c r="S29" s="6">
        <v>1.0</v>
      </c>
      <c r="T29" s="104">
        <v>79.0</v>
      </c>
      <c r="U29" s="105" t="str">
        <f t="shared" si="10"/>
        <v>6:30 Penalty shot cup (Италия) tamashii  - (Португалия) bullet</v>
      </c>
      <c r="V29" s="10" t="str">
        <f t="shared" si="11"/>
        <v>0:0</v>
      </c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ht="15.75" customHeight="1">
      <c r="A30" s="10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tamashii</v>
      </c>
      <c r="F30" s="103" t="str">
        <f t="shared" si="25"/>
        <v>bullet</v>
      </c>
      <c r="G30" s="95">
        <f t="shared" si="8"/>
        <v>4</v>
      </c>
      <c r="H30" s="97"/>
      <c r="I30" s="95">
        <f t="shared" ref="I30:I34" si="26">SUM(L30,O30)</f>
        <v>2</v>
      </c>
      <c r="J30" s="97"/>
      <c r="K30" s="103">
        <v>4.0</v>
      </c>
      <c r="L30" s="103">
        <v>2.0</v>
      </c>
      <c r="M30" s="6"/>
      <c r="N30" s="105">
        <v>2.0</v>
      </c>
      <c r="O30" s="6"/>
      <c r="P30" s="6"/>
      <c r="Q30" s="6"/>
      <c r="R30" s="6"/>
      <c r="S30" s="6">
        <v>2.0</v>
      </c>
      <c r="T30" s="104">
        <v>80.0</v>
      </c>
      <c r="U30" s="105" t="str">
        <f t="shared" si="10"/>
        <v>6:35 Penalty shot cup (Италия) tamashii  - (Португалия) bullet</v>
      </c>
      <c r="V30" s="10" t="str">
        <f t="shared" si="11"/>
        <v>4:2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ht="15.75" customHeight="1">
      <c r="A31" s="10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tamashii</v>
      </c>
      <c r="F31" s="103" t="str">
        <f t="shared" si="25"/>
        <v>bullet</v>
      </c>
      <c r="G31" s="95">
        <f t="shared" si="8"/>
        <v>3</v>
      </c>
      <c r="H31" s="97"/>
      <c r="I31" s="95">
        <f t="shared" si="26"/>
        <v>0</v>
      </c>
      <c r="J31" s="97"/>
      <c r="K31" s="103">
        <v>3.0</v>
      </c>
      <c r="L31" s="103">
        <v>0.0</v>
      </c>
      <c r="M31" s="6"/>
      <c r="N31" s="105">
        <v>3.0</v>
      </c>
      <c r="O31" s="6"/>
      <c r="P31" s="6"/>
      <c r="Q31" s="6"/>
      <c r="R31" s="6"/>
      <c r="S31" s="6">
        <v>3.0</v>
      </c>
      <c r="T31" s="104">
        <v>81.0</v>
      </c>
      <c r="U31" s="105" t="str">
        <f t="shared" si="10"/>
        <v>6:40 Penalty shot cup (Италия) tamashii  - (Португалия) bullet</v>
      </c>
      <c r="V31" s="10" t="str">
        <f t="shared" si="11"/>
        <v>3:0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ht="15.75" customHeight="1">
      <c r="A32" s="10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⁠hrrorcane</v>
      </c>
      <c r="F32" s="103" t="str">
        <f t="shared" si="25"/>
        <v>bullet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6"/>
      <c r="N32" s="105">
        <v>1.0</v>
      </c>
      <c r="O32" s="6"/>
      <c r="P32" s="6"/>
      <c r="Q32" s="6"/>
      <c r="R32" s="6"/>
      <c r="S32" s="6">
        <v>1.0</v>
      </c>
      <c r="T32" s="104">
        <v>82.0</v>
      </c>
      <c r="U32" s="105" t="str">
        <f t="shared" si="10"/>
        <v>6:45 Penalty shot cup (Аргентина) ⁠hrrorcane  - (Португалия) bullet</v>
      </c>
      <c r="V32" s="10" t="str">
        <f t="shared" si="11"/>
        <v>3:4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ht="15.75" customHeight="1">
      <c r="A33" s="10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⁠hrrorcane</v>
      </c>
      <c r="F33" s="103" t="str">
        <f t="shared" si="25"/>
        <v>bullet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6"/>
      <c r="N33" s="105">
        <v>2.0</v>
      </c>
      <c r="O33" s="6"/>
      <c r="P33" s="6"/>
      <c r="Q33" s="6"/>
      <c r="R33" s="6"/>
      <c r="S33" s="6">
        <v>2.0</v>
      </c>
      <c r="T33" s="104">
        <v>83.0</v>
      </c>
      <c r="U33" s="105" t="str">
        <f t="shared" si="10"/>
        <v>6:50 Penalty shot cup (Аргентина) ⁠hrrorcane  - (Португалия) bullet</v>
      </c>
      <c r="V33" s="10" t="str">
        <f t="shared" si="11"/>
        <v>4:4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ht="15.75" customHeight="1">
      <c r="A34" s="10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⁠hrrorcane</v>
      </c>
      <c r="F34" s="103" t="str">
        <f t="shared" si="25"/>
        <v>bullet</v>
      </c>
      <c r="G34" s="95">
        <f t="shared" si="8"/>
        <v>0</v>
      </c>
      <c r="H34" s="97"/>
      <c r="I34" s="95">
        <f t="shared" si="26"/>
        <v>0</v>
      </c>
      <c r="J34" s="97"/>
      <c r="K34" s="103" t="s">
        <v>41</v>
      </c>
      <c r="L34" s="103" t="s">
        <v>41</v>
      </c>
      <c r="M34" s="6"/>
      <c r="N34" s="105">
        <v>3.0</v>
      </c>
      <c r="O34" s="6"/>
      <c r="P34" s="6"/>
      <c r="Q34" s="6"/>
      <c r="R34" s="6"/>
      <c r="S34" s="6">
        <v>3.0</v>
      </c>
      <c r="T34" s="104">
        <v>84.0</v>
      </c>
      <c r="U34" s="105" t="str">
        <f t="shared" si="10"/>
        <v>6:55 Penalty shot cup (Аргентина) ⁠hrrorcane  - (Португалия) bullet</v>
      </c>
      <c r="V34" s="10" t="str">
        <f t="shared" si="11"/>
        <v>0:0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ht="15.75" customHeight="1">
      <c r="A35" s="10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⁠hrrorcane</v>
      </c>
      <c r="F35" s="103" t="str">
        <f t="shared" ref="F35:F40" si="30">$E$4</f>
        <v>tamashii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6"/>
      <c r="N35" s="105">
        <v>1.0</v>
      </c>
      <c r="O35" s="6"/>
      <c r="P35" s="6"/>
      <c r="Q35" s="6"/>
      <c r="R35" s="6"/>
      <c r="S35" s="6">
        <v>1.0</v>
      </c>
      <c r="T35" s="104">
        <v>85.0</v>
      </c>
      <c r="U35" s="105" t="str">
        <f t="shared" si="10"/>
        <v>7:00 Penalty shot cup (Аргентина) ⁠hrrorcane  - (Италия) tamashii</v>
      </c>
      <c r="V35" s="10" t="str">
        <f t="shared" si="11"/>
        <v>4:5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ht="15.75" customHeight="1">
      <c r="A36" s="10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⁠hrrorcane</v>
      </c>
      <c r="F36" s="103" t="str">
        <f t="shared" si="30"/>
        <v>tamashii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6"/>
      <c r="N36" s="105">
        <v>2.0</v>
      </c>
      <c r="O36" s="6"/>
      <c r="P36" s="6"/>
      <c r="Q36" s="6"/>
      <c r="R36" s="6"/>
      <c r="S36" s="6">
        <v>2.0</v>
      </c>
      <c r="T36" s="104">
        <v>86.0</v>
      </c>
      <c r="U36" s="105" t="str">
        <f t="shared" si="10"/>
        <v>7:05 Penalty shot cup (Аргентина) ⁠hrrorcane  - (Италия) tamashii</v>
      </c>
      <c r="V36" s="10" t="str">
        <f t="shared" si="11"/>
        <v>5:3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ht="15.75" customHeight="1">
      <c r="A37" s="10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⁠hrrorcane</v>
      </c>
      <c r="F37" s="103" t="str">
        <f t="shared" si="30"/>
        <v>tamashii</v>
      </c>
      <c r="G37" s="95">
        <f t="shared" si="8"/>
        <v>3</v>
      </c>
      <c r="H37" s="97"/>
      <c r="I37" s="95">
        <f t="shared" si="31"/>
        <v>3</v>
      </c>
      <c r="J37" s="97"/>
      <c r="K37" s="103">
        <v>3.0</v>
      </c>
      <c r="L37" s="103">
        <v>3.0</v>
      </c>
      <c r="M37" s="6"/>
      <c r="N37" s="105">
        <v>3.0</v>
      </c>
      <c r="O37" s="6"/>
      <c r="P37" s="6"/>
      <c r="Q37" s="6"/>
      <c r="R37" s="6"/>
      <c r="S37" s="6">
        <v>3.0</v>
      </c>
      <c r="T37" s="104">
        <v>87.0</v>
      </c>
      <c r="U37" s="105" t="str">
        <f t="shared" si="10"/>
        <v>7:10 Penalty shot cup (Аргентина) ⁠hrrorcane  - (Италия) tamashii</v>
      </c>
      <c r="V37" s="10" t="str">
        <f t="shared" si="11"/>
        <v>3:3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ht="15.75" customHeight="1">
      <c r="A38" s="10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bullet</v>
      </c>
      <c r="F38" s="103" t="str">
        <f t="shared" si="30"/>
        <v>tamashii</v>
      </c>
      <c r="G38" s="95">
        <f t="shared" si="8"/>
        <v>4</v>
      </c>
      <c r="H38" s="10"/>
      <c r="I38" s="95">
        <f t="shared" si="31"/>
        <v>5</v>
      </c>
      <c r="J38" s="10"/>
      <c r="K38" s="103">
        <v>4.0</v>
      </c>
      <c r="L38" s="103">
        <v>5.0</v>
      </c>
      <c r="M38" s="109"/>
      <c r="N38" s="105">
        <v>1.0</v>
      </c>
      <c r="O38" s="10"/>
      <c r="P38" s="10"/>
      <c r="Q38" s="10"/>
      <c r="R38" s="10"/>
      <c r="S38" s="6">
        <v>1.0</v>
      </c>
      <c r="T38" s="104">
        <v>88.0</v>
      </c>
      <c r="U38" s="105" t="str">
        <f t="shared" si="10"/>
        <v>7:15 Penalty shot cup (Португалия) bullet  - (Италия) tamashii</v>
      </c>
      <c r="V38" s="10" t="str">
        <f t="shared" si="11"/>
        <v>4:5</v>
      </c>
      <c r="W38" s="79"/>
      <c r="X38" s="79"/>
      <c r="Y38" s="79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ht="15.75" customHeight="1">
      <c r="A39" s="10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bullet</v>
      </c>
      <c r="F39" s="103" t="str">
        <f t="shared" si="30"/>
        <v>tamashii</v>
      </c>
      <c r="G39" s="95">
        <f t="shared" si="8"/>
        <v>0</v>
      </c>
      <c r="H39" s="10"/>
      <c r="I39" s="95">
        <f t="shared" si="31"/>
        <v>0</v>
      </c>
      <c r="J39" s="10"/>
      <c r="K39" s="103" t="s">
        <v>41</v>
      </c>
      <c r="L39" s="103" t="s">
        <v>41</v>
      </c>
      <c r="M39" s="109"/>
      <c r="N39" s="105">
        <v>2.0</v>
      </c>
      <c r="O39" s="10"/>
      <c r="P39" s="10"/>
      <c r="Q39" s="10"/>
      <c r="R39" s="10"/>
      <c r="S39" s="6">
        <v>2.0</v>
      </c>
      <c r="T39" s="104">
        <v>89.0</v>
      </c>
      <c r="U39" s="105" t="str">
        <f t="shared" si="10"/>
        <v>7:20 Penalty shot cup (Португалия) bullet  - (Италия) tamashii</v>
      </c>
      <c r="V39" s="10" t="str">
        <f t="shared" si="11"/>
        <v>0:0</v>
      </c>
      <c r="W39" s="79"/>
      <c r="X39" s="79"/>
      <c r="Y39" s="79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15.75" customHeight="1">
      <c r="A40" s="10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bullet</v>
      </c>
      <c r="F40" s="103" t="str">
        <f t="shared" si="30"/>
        <v>tamashii</v>
      </c>
      <c r="G40" s="95">
        <f t="shared" si="8"/>
        <v>5</v>
      </c>
      <c r="H40" s="10"/>
      <c r="I40" s="95">
        <f t="shared" si="31"/>
        <v>5</v>
      </c>
      <c r="J40" s="10"/>
      <c r="K40" s="103">
        <v>5.0</v>
      </c>
      <c r="L40" s="103">
        <v>5.0</v>
      </c>
      <c r="M40" s="7"/>
      <c r="N40" s="105">
        <v>3.0</v>
      </c>
      <c r="O40" s="10"/>
      <c r="P40" s="10"/>
      <c r="Q40" s="10"/>
      <c r="R40" s="10"/>
      <c r="S40" s="6">
        <v>3.0</v>
      </c>
      <c r="T40" s="104">
        <v>90.0</v>
      </c>
      <c r="U40" s="105" t="str">
        <f t="shared" si="10"/>
        <v>7:25 Penalty shot cup (Португалия) bullet  - (Италия) tamashii</v>
      </c>
      <c r="V40" s="10" t="str">
        <f t="shared" si="11"/>
        <v>5:5</v>
      </c>
      <c r="W40" s="79"/>
      <c r="X40" s="79"/>
      <c r="Y40" s="79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ht="15.75" customHeight="1">
      <c r="A41" s="10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bullet</v>
      </c>
      <c r="F41" s="103" t="str">
        <f t="shared" ref="F41:F46" si="35">$E$6</f>
        <v>⁠hrrorcane</v>
      </c>
      <c r="G41" s="95">
        <f t="shared" si="8"/>
        <v>0</v>
      </c>
      <c r="H41" s="10"/>
      <c r="I41" s="95">
        <f t="shared" si="31"/>
        <v>0</v>
      </c>
      <c r="J41" s="10"/>
      <c r="K41" s="103" t="s">
        <v>41</v>
      </c>
      <c r="L41" s="103" t="s">
        <v>41</v>
      </c>
      <c r="M41" s="7"/>
      <c r="N41" s="105">
        <v>3.0</v>
      </c>
      <c r="O41" s="10"/>
      <c r="P41" s="10"/>
      <c r="Q41" s="10"/>
      <c r="R41" s="10"/>
      <c r="S41" s="6">
        <v>1.0</v>
      </c>
      <c r="T41" s="104">
        <v>91.0</v>
      </c>
      <c r="U41" s="105" t="str">
        <f t="shared" si="10"/>
        <v>7:30 Penalty shot cup (Португалия) bullet  - (Аргентина) ⁠hrrorcane</v>
      </c>
      <c r="V41" s="10" t="str">
        <f t="shared" si="11"/>
        <v>0:0</v>
      </c>
      <c r="W41" s="79"/>
      <c r="X41" s="79"/>
      <c r="Y41" s="79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ht="15.75" customHeight="1">
      <c r="A42" s="10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bullet</v>
      </c>
      <c r="F42" s="103" t="str">
        <f t="shared" si="35"/>
        <v>⁠hrrorcane</v>
      </c>
      <c r="G42" s="95">
        <f t="shared" si="8"/>
        <v>0</v>
      </c>
      <c r="H42" s="10"/>
      <c r="I42" s="95">
        <f t="shared" si="31"/>
        <v>3</v>
      </c>
      <c r="J42" s="10"/>
      <c r="K42" s="103">
        <v>0.0</v>
      </c>
      <c r="L42" s="103">
        <v>3.0</v>
      </c>
      <c r="M42" s="7"/>
      <c r="N42" s="105">
        <v>3.0</v>
      </c>
      <c r="O42" s="10"/>
      <c r="P42" s="10"/>
      <c r="Q42" s="10"/>
      <c r="R42" s="10"/>
      <c r="S42" s="6">
        <v>2.0</v>
      </c>
      <c r="T42" s="104">
        <v>92.0</v>
      </c>
      <c r="U42" s="105" t="str">
        <f t="shared" si="10"/>
        <v>7:35 Penalty shot cup (Португалия) bullet  - (Аргентина) ⁠hrrorcane</v>
      </c>
      <c r="V42" s="10" t="str">
        <f t="shared" si="11"/>
        <v>0:3</v>
      </c>
      <c r="W42" s="79"/>
      <c r="X42" s="79"/>
      <c r="Y42" s="79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ht="15.75" customHeight="1">
      <c r="A43" s="10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bullet</v>
      </c>
      <c r="F43" s="103" t="str">
        <f t="shared" si="35"/>
        <v>⁠hrrorcane</v>
      </c>
      <c r="G43" s="95">
        <f t="shared" si="8"/>
        <v>4</v>
      </c>
      <c r="H43" s="10"/>
      <c r="I43" s="95">
        <f t="shared" si="31"/>
        <v>4</v>
      </c>
      <c r="J43" s="10"/>
      <c r="K43" s="103">
        <v>4.0</v>
      </c>
      <c r="L43" s="103">
        <v>4.0</v>
      </c>
      <c r="M43" s="7"/>
      <c r="N43" s="105">
        <v>3.0</v>
      </c>
      <c r="O43" s="10"/>
      <c r="P43" s="10"/>
      <c r="Q43" s="10"/>
      <c r="R43" s="10"/>
      <c r="S43" s="6">
        <v>3.0</v>
      </c>
      <c r="T43" s="104">
        <v>93.0</v>
      </c>
      <c r="U43" s="105" t="str">
        <f t="shared" si="10"/>
        <v>7:40 Penalty shot cup (Португалия) bullet  - (Аргентина) ⁠hrrorcane</v>
      </c>
      <c r="V43" s="10" t="str">
        <f t="shared" si="11"/>
        <v>4:4</v>
      </c>
      <c r="W43" s="79"/>
      <c r="X43" s="79"/>
      <c r="Y43" s="79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  <row r="44" ht="15.75" customHeight="1">
      <c r="A44" s="10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tamashii</v>
      </c>
      <c r="F44" s="103" t="str">
        <f t="shared" si="35"/>
        <v>⁠hrrorcane</v>
      </c>
      <c r="G44" s="95">
        <f t="shared" si="8"/>
        <v>5</v>
      </c>
      <c r="H44" s="10"/>
      <c r="I44" s="95">
        <f t="shared" si="31"/>
        <v>3</v>
      </c>
      <c r="J44" s="10"/>
      <c r="K44" s="103">
        <v>5.0</v>
      </c>
      <c r="L44" s="103">
        <v>3.0</v>
      </c>
      <c r="M44" s="7"/>
      <c r="N44" s="105">
        <v>3.0</v>
      </c>
      <c r="O44" s="10"/>
      <c r="P44" s="10"/>
      <c r="Q44" s="10"/>
      <c r="R44" s="10"/>
      <c r="S44" s="6">
        <v>1.0</v>
      </c>
      <c r="T44" s="104">
        <v>94.0</v>
      </c>
      <c r="U44" s="105" t="str">
        <f t="shared" si="10"/>
        <v>7:45 Penalty shot cup (Италия) tamashii  - (Аргентина) ⁠hrrorcane</v>
      </c>
      <c r="V44" s="10" t="str">
        <f t="shared" si="11"/>
        <v>5:3</v>
      </c>
      <c r="W44" s="79"/>
      <c r="X44" s="79"/>
      <c r="Y44" s="79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</row>
    <row r="45" ht="15.75" customHeight="1">
      <c r="A45" s="10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tamashii</v>
      </c>
      <c r="F45" s="103" t="str">
        <f t="shared" si="35"/>
        <v>⁠hrrorcane</v>
      </c>
      <c r="G45" s="95">
        <f t="shared" si="8"/>
        <v>5</v>
      </c>
      <c r="H45" s="10"/>
      <c r="I45" s="95">
        <f t="shared" si="31"/>
        <v>3</v>
      </c>
      <c r="J45" s="10"/>
      <c r="K45" s="103">
        <v>5.0</v>
      </c>
      <c r="L45" s="103">
        <v>3.0</v>
      </c>
      <c r="M45" s="7"/>
      <c r="N45" s="105">
        <v>3.0</v>
      </c>
      <c r="O45" s="10"/>
      <c r="P45" s="10"/>
      <c r="Q45" s="10"/>
      <c r="R45" s="10"/>
      <c r="S45" s="6">
        <v>2.0</v>
      </c>
      <c r="T45" s="104">
        <v>95.0</v>
      </c>
      <c r="U45" s="105" t="str">
        <f t="shared" si="10"/>
        <v>7:50 Penalty shot cup (Италия) tamashii  - (Аргентина) ⁠hrrorcane</v>
      </c>
      <c r="V45" s="10" t="str">
        <f t="shared" si="11"/>
        <v>5:3</v>
      </c>
      <c r="W45" s="79"/>
      <c r="X45" s="79"/>
      <c r="Y45" s="79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</row>
    <row r="46" ht="15.75" customHeight="1">
      <c r="A46" s="10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tamashii</v>
      </c>
      <c r="F46" s="103" t="str">
        <f t="shared" si="35"/>
        <v>⁠hrrorcane</v>
      </c>
      <c r="G46" s="95">
        <f t="shared" si="8"/>
        <v>0</v>
      </c>
      <c r="H46" s="10"/>
      <c r="I46" s="95">
        <f t="shared" si="31"/>
        <v>0</v>
      </c>
      <c r="J46" s="10"/>
      <c r="K46" s="103" t="s">
        <v>41</v>
      </c>
      <c r="L46" s="103" t="s">
        <v>41</v>
      </c>
      <c r="M46" s="7"/>
      <c r="N46" s="105">
        <v>3.0</v>
      </c>
      <c r="O46" s="10"/>
      <c r="P46" s="10"/>
      <c r="Q46" s="10"/>
      <c r="R46" s="10"/>
      <c r="S46" s="6">
        <v>3.0</v>
      </c>
      <c r="T46" s="104">
        <v>96.0</v>
      </c>
      <c r="U46" s="105" t="str">
        <f t="shared" si="10"/>
        <v>7:55 Penalty shot cup (Италия) tamashii  - (Аргентина) ⁠hrrorcane</v>
      </c>
      <c r="V46" s="10" t="str">
        <f t="shared" si="11"/>
        <v>0:0</v>
      </c>
      <c r="W46" s="79"/>
      <c r="X46" s="79"/>
      <c r="Y46" s="79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</row>
    <row r="47" ht="15.75" customHeight="1">
      <c r="A47" s="10"/>
      <c r="B47" s="7"/>
      <c r="C47" s="10"/>
      <c r="D47" s="10"/>
      <c r="E47" s="10"/>
      <c r="F47" s="10"/>
      <c r="G47" s="10"/>
      <c r="H47" s="10"/>
      <c r="I47" s="10"/>
      <c r="J47" s="10"/>
      <c r="K47" s="6"/>
      <c r="L47" s="6"/>
      <c r="M47" s="7"/>
      <c r="N47" s="8"/>
      <c r="O47" s="10"/>
      <c r="P47" s="10"/>
      <c r="Q47" s="10"/>
      <c r="R47" s="10"/>
      <c r="S47" s="10"/>
      <c r="T47" s="6"/>
      <c r="U47" s="79"/>
      <c r="V47" s="79"/>
      <c r="W47" s="79"/>
      <c r="X47" s="79"/>
      <c r="Y47" s="79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</row>
    <row r="48" ht="15.75" customHeight="1">
      <c r="A48" s="10"/>
      <c r="B48" s="7"/>
      <c r="C48" s="78" t="s">
        <v>42</v>
      </c>
      <c r="D48" s="78"/>
      <c r="E48" s="78"/>
      <c r="F48" s="78" t="s">
        <v>43</v>
      </c>
      <c r="G48" s="10"/>
      <c r="H48" s="10"/>
      <c r="I48" s="10"/>
      <c r="J48" s="10"/>
      <c r="K48" s="6"/>
      <c r="L48" s="6"/>
      <c r="M48" s="7"/>
      <c r="N48" s="8"/>
      <c r="O48" s="10"/>
      <c r="P48" s="10"/>
      <c r="Q48" s="10"/>
      <c r="R48" s="10"/>
      <c r="S48" s="10"/>
      <c r="T48" s="6"/>
      <c r="U48" s="79"/>
      <c r="V48" s="79"/>
      <c r="W48" s="79"/>
      <c r="X48" s="79"/>
      <c r="Y48" s="79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</row>
    <row r="49" ht="15.75" customHeight="1">
      <c r="A49" s="10"/>
      <c r="B49" s="7"/>
      <c r="C49" s="10"/>
      <c r="D49" s="10"/>
      <c r="E49" s="10"/>
      <c r="F49" s="10"/>
      <c r="G49" s="10"/>
      <c r="H49" s="10"/>
      <c r="I49" s="10"/>
      <c r="J49" s="10"/>
      <c r="K49" s="6"/>
      <c r="L49" s="6"/>
      <c r="M49" s="7"/>
      <c r="N49" s="8"/>
      <c r="O49" s="10"/>
      <c r="P49" s="10"/>
      <c r="Q49" s="10"/>
      <c r="R49" s="10"/>
      <c r="S49" s="10"/>
      <c r="T49" s="6"/>
      <c r="U49" s="79"/>
      <c r="V49" s="79"/>
      <c r="W49" s="79"/>
      <c r="X49" s="79"/>
      <c r="Y49" s="79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ht="15.75" customHeight="1">
      <c r="A50" s="10"/>
      <c r="B50" s="7"/>
      <c r="C50" s="10"/>
      <c r="D50" s="10"/>
      <c r="E50" s="10"/>
      <c r="F50" s="10"/>
      <c r="G50" s="10"/>
      <c r="H50" s="10"/>
      <c r="I50" s="10"/>
      <c r="J50" s="10"/>
      <c r="K50" s="6"/>
      <c r="L50" s="6"/>
      <c r="M50" s="7"/>
      <c r="N50" s="8"/>
      <c r="O50" s="10"/>
      <c r="P50" s="10"/>
      <c r="Q50" s="10"/>
      <c r="R50" s="10"/>
      <c r="S50" s="10"/>
      <c r="T50" s="6"/>
      <c r="U50" s="79"/>
      <c r="V50" s="79"/>
      <c r="W50" s="79"/>
      <c r="X50" s="79"/>
      <c r="Y50" s="79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</row>
    <row r="51" ht="15.75" customHeight="1">
      <c r="A51" s="10"/>
      <c r="B51" s="7"/>
      <c r="C51" s="10"/>
      <c r="D51" s="10"/>
      <c r="E51" s="10"/>
      <c r="F51" s="10"/>
      <c r="G51" s="10"/>
      <c r="H51" s="10"/>
      <c r="I51" s="10"/>
      <c r="J51" s="10"/>
      <c r="K51" s="6"/>
      <c r="L51" s="6"/>
      <c r="M51" s="7"/>
      <c r="N51" s="8"/>
      <c r="O51" s="10"/>
      <c r="P51" s="10"/>
      <c r="Q51" s="10"/>
      <c r="R51" s="10"/>
      <c r="S51" s="10"/>
      <c r="T51" s="6"/>
      <c r="U51" s="79"/>
      <c r="V51" s="79"/>
      <c r="W51" s="79"/>
      <c r="X51" s="79"/>
      <c r="Y51" s="79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</row>
    <row r="52" ht="15.75" customHeight="1">
      <c r="A52" s="10"/>
      <c r="B52" s="7"/>
      <c r="C52" s="10"/>
      <c r="D52" s="10"/>
      <c r="E52" s="10"/>
      <c r="F52" s="10"/>
      <c r="G52" s="10"/>
      <c r="H52" s="10"/>
      <c r="I52" s="10"/>
      <c r="J52" s="10"/>
      <c r="K52" s="6"/>
      <c r="L52" s="6"/>
      <c r="M52" s="7"/>
      <c r="N52" s="8"/>
      <c r="O52" s="10"/>
      <c r="P52" s="10"/>
      <c r="Q52" s="10"/>
      <c r="R52" s="10"/>
      <c r="S52" s="10"/>
      <c r="T52" s="6"/>
      <c r="U52" s="79"/>
      <c r="V52" s="79"/>
      <c r="W52" s="79"/>
      <c r="X52" s="79"/>
      <c r="Y52" s="79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</row>
    <row r="53" ht="15.75" customHeight="1">
      <c r="A53" s="10"/>
      <c r="B53" s="7"/>
      <c r="C53" s="10"/>
      <c r="D53" s="10"/>
      <c r="E53" s="10"/>
      <c r="F53" s="10"/>
      <c r="G53" s="10"/>
      <c r="H53" s="10"/>
      <c r="I53" s="10"/>
      <c r="J53" s="10"/>
      <c r="K53" s="6"/>
      <c r="L53" s="6"/>
      <c r="M53" s="7"/>
      <c r="N53" s="8"/>
      <c r="O53" s="10"/>
      <c r="P53" s="10"/>
      <c r="Q53" s="10"/>
      <c r="R53" s="10"/>
      <c r="S53" s="10"/>
      <c r="T53" s="6"/>
      <c r="U53" s="6"/>
      <c r="V53" s="6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</row>
    <row r="54" ht="15.75" customHeight="1">
      <c r="A54" s="10"/>
      <c r="B54" s="7"/>
      <c r="C54" s="10"/>
      <c r="D54" s="10"/>
      <c r="E54" s="10"/>
      <c r="F54" s="10"/>
      <c r="G54" s="10"/>
      <c r="H54" s="10"/>
      <c r="I54" s="10"/>
      <c r="J54" s="10"/>
      <c r="K54" s="6"/>
      <c r="L54" s="6"/>
      <c r="M54" s="7"/>
      <c r="N54" s="8"/>
      <c r="O54" s="10"/>
      <c r="P54" s="10"/>
      <c r="Q54" s="10"/>
      <c r="R54" s="10"/>
      <c r="S54" s="10"/>
      <c r="T54" s="6"/>
      <c r="U54" s="6"/>
      <c r="V54" s="6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</row>
    <row r="55" ht="15.75" customHeight="1">
      <c r="A55" s="10"/>
      <c r="B55" s="7"/>
      <c r="C55" s="10"/>
      <c r="D55" s="10"/>
      <c r="E55" s="10"/>
      <c r="F55" s="10"/>
      <c r="G55" s="10"/>
      <c r="H55" s="10"/>
      <c r="I55" s="10"/>
      <c r="J55" s="10"/>
      <c r="K55" s="6"/>
      <c r="L55" s="6"/>
      <c r="M55" s="7"/>
      <c r="N55" s="8"/>
      <c r="O55" s="10"/>
      <c r="P55" s="10"/>
      <c r="Q55" s="10"/>
      <c r="R55" s="10"/>
      <c r="S55" s="10"/>
      <c r="T55" s="6"/>
      <c r="U55" s="6"/>
      <c r="V55" s="6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15.75" customHeight="1">
      <c r="A56" s="10"/>
      <c r="B56" s="7"/>
      <c r="C56" s="10"/>
      <c r="D56" s="10"/>
      <c r="E56" s="10"/>
      <c r="F56" s="10"/>
      <c r="G56" s="10"/>
      <c r="H56" s="10"/>
      <c r="I56" s="10"/>
      <c r="J56" s="10"/>
      <c r="K56" s="6"/>
      <c r="L56" s="6"/>
      <c r="M56" s="7"/>
      <c r="N56" s="8"/>
      <c r="O56" s="10"/>
      <c r="P56" s="10"/>
      <c r="Q56" s="10"/>
      <c r="R56" s="10"/>
      <c r="S56" s="10"/>
      <c r="T56" s="6"/>
      <c r="U56" s="6"/>
      <c r="V56" s="6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</row>
    <row r="57" ht="15.75" customHeight="1">
      <c r="A57" s="10"/>
      <c r="B57" s="7"/>
      <c r="C57" s="10"/>
      <c r="D57" s="10"/>
      <c r="E57" s="10"/>
      <c r="F57" s="10"/>
      <c r="G57" s="10"/>
      <c r="H57" s="10"/>
      <c r="I57" s="10"/>
      <c r="J57" s="10"/>
      <c r="K57" s="6"/>
      <c r="L57" s="6"/>
      <c r="M57" s="7"/>
      <c r="N57" s="8"/>
      <c r="O57" s="10"/>
      <c r="P57" s="10"/>
      <c r="Q57" s="10"/>
      <c r="R57" s="10"/>
      <c r="S57" s="10"/>
      <c r="T57" s="6"/>
      <c r="U57" s="6"/>
      <c r="V57" s="6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ht="15.75" customHeight="1">
      <c r="A58" s="10"/>
      <c r="B58" s="7"/>
      <c r="C58" s="10"/>
      <c r="D58" s="10"/>
      <c r="E58" s="10"/>
      <c r="F58" s="10"/>
      <c r="G58" s="10"/>
      <c r="H58" s="10"/>
      <c r="I58" s="10"/>
      <c r="J58" s="10"/>
      <c r="K58" s="6"/>
      <c r="L58" s="6"/>
      <c r="M58" s="7"/>
      <c r="N58" s="8"/>
      <c r="O58" s="10"/>
      <c r="P58" s="10"/>
      <c r="Q58" s="10"/>
      <c r="R58" s="10"/>
      <c r="S58" s="10"/>
      <c r="T58" s="6"/>
      <c r="U58" s="6"/>
      <c r="V58" s="6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</row>
    <row r="59" ht="15.75" customHeight="1">
      <c r="A59" s="10"/>
      <c r="B59" s="7"/>
      <c r="C59" s="10"/>
      <c r="D59" s="10"/>
      <c r="E59" s="10"/>
      <c r="F59" s="10"/>
      <c r="G59" s="10"/>
      <c r="H59" s="10"/>
      <c r="I59" s="10"/>
      <c r="J59" s="10"/>
      <c r="K59" s="6"/>
      <c r="L59" s="6"/>
      <c r="M59" s="7"/>
      <c r="N59" s="8"/>
      <c r="O59" s="10"/>
      <c r="P59" s="10"/>
      <c r="Q59" s="10"/>
      <c r="R59" s="10"/>
      <c r="S59" s="10"/>
      <c r="T59" s="6"/>
      <c r="U59" s="6"/>
      <c r="V59" s="6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</row>
    <row r="60" ht="15.75" customHeight="1">
      <c r="A60" s="10"/>
      <c r="B60" s="7"/>
      <c r="C60" s="10"/>
      <c r="D60" s="10"/>
      <c r="E60" s="10"/>
      <c r="F60" s="10"/>
      <c r="G60" s="10"/>
      <c r="H60" s="10"/>
      <c r="I60" s="10"/>
      <c r="J60" s="10"/>
      <c r="K60" s="6"/>
      <c r="L60" s="6"/>
      <c r="M60" s="7"/>
      <c r="N60" s="8"/>
      <c r="O60" s="10"/>
      <c r="P60" s="10"/>
      <c r="Q60" s="10"/>
      <c r="R60" s="10"/>
      <c r="S60" s="10"/>
      <c r="T60" s="6"/>
      <c r="U60" s="6"/>
      <c r="V60" s="6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ht="15.75" customHeight="1">
      <c r="A61" s="10"/>
      <c r="B61" s="7"/>
      <c r="C61" s="10"/>
      <c r="D61" s="10"/>
      <c r="E61" s="10"/>
      <c r="F61" s="10"/>
      <c r="G61" s="10"/>
      <c r="H61" s="10"/>
      <c r="I61" s="10"/>
      <c r="J61" s="10"/>
      <c r="K61" s="6"/>
      <c r="L61" s="6"/>
      <c r="M61" s="7"/>
      <c r="N61" s="8"/>
      <c r="O61" s="10"/>
      <c r="P61" s="10"/>
      <c r="Q61" s="10"/>
      <c r="R61" s="10"/>
      <c r="S61" s="10"/>
      <c r="T61" s="6"/>
      <c r="U61" s="6"/>
      <c r="V61" s="6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</row>
    <row r="62" ht="15.75" customHeight="1">
      <c r="A62" s="10"/>
      <c r="B62" s="7"/>
      <c r="C62" s="10"/>
      <c r="D62" s="10"/>
      <c r="E62" s="10"/>
      <c r="F62" s="10"/>
      <c r="G62" s="10"/>
      <c r="H62" s="10"/>
      <c r="I62" s="10"/>
      <c r="J62" s="10"/>
      <c r="K62" s="6"/>
      <c r="L62" s="6"/>
      <c r="M62" s="7"/>
      <c r="N62" s="8"/>
      <c r="O62" s="10"/>
      <c r="P62" s="10"/>
      <c r="Q62" s="10"/>
      <c r="R62" s="10"/>
      <c r="S62" s="10"/>
      <c r="T62" s="6"/>
      <c r="U62" s="6"/>
      <c r="V62" s="6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</row>
    <row r="63" ht="15.75" customHeight="1">
      <c r="A63" s="10"/>
      <c r="B63" s="7"/>
      <c r="C63" s="10"/>
      <c r="D63" s="10"/>
      <c r="E63" s="10"/>
      <c r="F63" s="10"/>
      <c r="G63" s="10"/>
      <c r="H63" s="10"/>
      <c r="I63" s="10"/>
      <c r="J63" s="10"/>
      <c r="K63" s="6"/>
      <c r="L63" s="6"/>
      <c r="M63" s="7"/>
      <c r="N63" s="8"/>
      <c r="O63" s="10"/>
      <c r="P63" s="10"/>
      <c r="Q63" s="10"/>
      <c r="R63" s="10"/>
      <c r="S63" s="10"/>
      <c r="T63" s="6"/>
      <c r="U63" s="6"/>
      <c r="V63" s="6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ht="15.75" customHeight="1">
      <c r="A64" s="10"/>
      <c r="B64" s="7"/>
      <c r="C64" s="10"/>
      <c r="D64" s="10"/>
      <c r="E64" s="10"/>
      <c r="F64" s="10"/>
      <c r="G64" s="10"/>
      <c r="H64" s="10"/>
      <c r="I64" s="10"/>
      <c r="J64" s="10"/>
      <c r="K64" s="6"/>
      <c r="L64" s="6"/>
      <c r="M64" s="7"/>
      <c r="N64" s="8"/>
      <c r="O64" s="10"/>
      <c r="P64" s="10"/>
      <c r="Q64" s="10"/>
      <c r="R64" s="10"/>
      <c r="S64" s="10"/>
      <c r="T64" s="6"/>
      <c r="U64" s="6"/>
      <c r="V64" s="6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ht="15.75" customHeight="1">
      <c r="A65" s="10"/>
      <c r="B65" s="7"/>
      <c r="C65" s="10"/>
      <c r="D65" s="10"/>
      <c r="E65" s="10"/>
      <c r="F65" s="10"/>
      <c r="G65" s="10"/>
      <c r="H65" s="10"/>
      <c r="I65" s="10"/>
      <c r="J65" s="10"/>
      <c r="K65" s="6"/>
      <c r="L65" s="6"/>
      <c r="M65" s="7"/>
      <c r="N65" s="8"/>
      <c r="O65" s="10"/>
      <c r="P65" s="10"/>
      <c r="Q65" s="10"/>
      <c r="R65" s="10"/>
      <c r="S65" s="10"/>
      <c r="T65" s="6"/>
      <c r="U65" s="6"/>
      <c r="V65" s="6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ht="15.75" customHeight="1">
      <c r="A66" s="10"/>
      <c r="B66" s="7"/>
      <c r="C66" s="10"/>
      <c r="D66" s="10"/>
      <c r="E66" s="10"/>
      <c r="F66" s="10"/>
      <c r="G66" s="10"/>
      <c r="H66" s="10"/>
      <c r="I66" s="10"/>
      <c r="J66" s="10"/>
      <c r="K66" s="6"/>
      <c r="L66" s="6"/>
      <c r="M66" s="7"/>
      <c r="N66" s="8"/>
      <c r="O66" s="10"/>
      <c r="P66" s="10"/>
      <c r="Q66" s="10"/>
      <c r="R66" s="10"/>
      <c r="S66" s="10"/>
      <c r="T66" s="6"/>
      <c r="U66" s="6"/>
      <c r="V66" s="6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ht="15.75" customHeight="1">
      <c r="A67" s="10"/>
      <c r="B67" s="7"/>
      <c r="C67" s="10"/>
      <c r="D67" s="10"/>
      <c r="E67" s="10"/>
      <c r="F67" s="10"/>
      <c r="G67" s="10"/>
      <c r="H67" s="10"/>
      <c r="I67" s="10"/>
      <c r="J67" s="10"/>
      <c r="K67" s="6"/>
      <c r="L67" s="6"/>
      <c r="M67" s="7"/>
      <c r="N67" s="8"/>
      <c r="O67" s="10"/>
      <c r="P67" s="10"/>
      <c r="Q67" s="10"/>
      <c r="R67" s="10"/>
      <c r="S67" s="10"/>
      <c r="T67" s="6"/>
      <c r="U67" s="6"/>
      <c r="V67" s="6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ht="15.75" customHeight="1">
      <c r="A68" s="10"/>
      <c r="B68" s="7"/>
      <c r="C68" s="10"/>
      <c r="D68" s="10"/>
      <c r="E68" s="10"/>
      <c r="F68" s="10"/>
      <c r="G68" s="10"/>
      <c r="H68" s="10"/>
      <c r="I68" s="10"/>
      <c r="J68" s="10"/>
      <c r="K68" s="6"/>
      <c r="L68" s="6"/>
      <c r="M68" s="7"/>
      <c r="N68" s="8"/>
      <c r="O68" s="10"/>
      <c r="P68" s="10"/>
      <c r="Q68" s="10"/>
      <c r="R68" s="10"/>
      <c r="S68" s="10"/>
      <c r="T68" s="6"/>
      <c r="U68" s="6"/>
      <c r="V68" s="6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ht="15.75" customHeight="1">
      <c r="A69" s="10"/>
      <c r="B69" s="7"/>
      <c r="C69" s="10"/>
      <c r="D69" s="10"/>
      <c r="E69" s="10"/>
      <c r="F69" s="10"/>
      <c r="G69" s="10"/>
      <c r="H69" s="10"/>
      <c r="I69" s="10"/>
      <c r="J69" s="10"/>
      <c r="K69" s="6"/>
      <c r="L69" s="6"/>
      <c r="M69" s="7"/>
      <c r="N69" s="8"/>
      <c r="O69" s="10"/>
      <c r="P69" s="10"/>
      <c r="Q69" s="10"/>
      <c r="R69" s="10"/>
      <c r="S69" s="10"/>
      <c r="T69" s="6"/>
      <c r="U69" s="6"/>
      <c r="V69" s="6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ht="15.75" customHeight="1">
      <c r="A70" s="10"/>
      <c r="B70" s="7"/>
      <c r="C70" s="10"/>
      <c r="D70" s="10"/>
      <c r="E70" s="10"/>
      <c r="F70" s="10"/>
      <c r="G70" s="10"/>
      <c r="H70" s="10"/>
      <c r="I70" s="10"/>
      <c r="J70" s="10"/>
      <c r="K70" s="6"/>
      <c r="L70" s="6"/>
      <c r="M70" s="7"/>
      <c r="N70" s="8"/>
      <c r="O70" s="10"/>
      <c r="P70" s="10"/>
      <c r="Q70" s="10"/>
      <c r="R70" s="10"/>
      <c r="S70" s="10"/>
      <c r="T70" s="6"/>
      <c r="U70" s="6"/>
      <c r="V70" s="6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</row>
    <row r="71" ht="15.75" customHeight="1">
      <c r="A71" s="10"/>
      <c r="B71" s="7"/>
      <c r="C71" s="10"/>
      <c r="D71" s="10"/>
      <c r="E71" s="10"/>
      <c r="F71" s="10"/>
      <c r="G71" s="10"/>
      <c r="H71" s="10"/>
      <c r="I71" s="10"/>
      <c r="J71" s="10"/>
      <c r="K71" s="6"/>
      <c r="L71" s="6"/>
      <c r="M71" s="7"/>
      <c r="N71" s="8"/>
      <c r="O71" s="10"/>
      <c r="P71" s="10"/>
      <c r="Q71" s="10"/>
      <c r="R71" s="10"/>
      <c r="S71" s="10"/>
      <c r="T71" s="6"/>
      <c r="U71" s="6"/>
      <c r="V71" s="6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</row>
    <row r="72" ht="15.75" customHeight="1">
      <c r="A72" s="10"/>
      <c r="B72" s="7"/>
      <c r="C72" s="10"/>
      <c r="D72" s="10"/>
      <c r="E72" s="10"/>
      <c r="F72" s="10"/>
      <c r="G72" s="10"/>
      <c r="H72" s="10"/>
      <c r="I72" s="10"/>
      <c r="J72" s="10"/>
      <c r="K72" s="6"/>
      <c r="L72" s="6"/>
      <c r="M72" s="7"/>
      <c r="N72" s="8"/>
      <c r="O72" s="10"/>
      <c r="P72" s="10"/>
      <c r="Q72" s="10"/>
      <c r="R72" s="10"/>
      <c r="S72" s="10"/>
      <c r="T72" s="6"/>
      <c r="U72" s="6"/>
      <c r="V72" s="6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</row>
    <row r="73" ht="15.75" customHeight="1">
      <c r="A73" s="10"/>
      <c r="B73" s="7"/>
      <c r="C73" s="10"/>
      <c r="D73" s="10"/>
      <c r="E73" s="10"/>
      <c r="F73" s="10"/>
      <c r="G73" s="10"/>
      <c r="H73" s="10"/>
      <c r="I73" s="10"/>
      <c r="J73" s="10"/>
      <c r="K73" s="6"/>
      <c r="L73" s="6"/>
      <c r="M73" s="7"/>
      <c r="N73" s="8"/>
      <c r="O73" s="10"/>
      <c r="P73" s="10"/>
      <c r="Q73" s="10"/>
      <c r="R73" s="10"/>
      <c r="S73" s="10"/>
      <c r="T73" s="6"/>
      <c r="U73" s="6"/>
      <c r="V73" s="6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</row>
    <row r="74" ht="15.75" customHeight="1">
      <c r="A74" s="10"/>
      <c r="B74" s="7"/>
      <c r="C74" s="10"/>
      <c r="D74" s="10"/>
      <c r="E74" s="10"/>
      <c r="F74" s="10"/>
      <c r="G74" s="10"/>
      <c r="H74" s="10"/>
      <c r="I74" s="10"/>
      <c r="J74" s="10"/>
      <c r="K74" s="6"/>
      <c r="L74" s="6"/>
      <c r="M74" s="7"/>
      <c r="N74" s="8"/>
      <c r="O74" s="10"/>
      <c r="P74" s="10"/>
      <c r="Q74" s="10"/>
      <c r="R74" s="10"/>
      <c r="S74" s="10"/>
      <c r="T74" s="6"/>
      <c r="U74" s="6"/>
      <c r="V74" s="6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</row>
    <row r="75" ht="15.75" customHeight="1">
      <c r="A75" s="10"/>
      <c r="B75" s="7"/>
      <c r="C75" s="10"/>
      <c r="D75" s="10"/>
      <c r="E75" s="10"/>
      <c r="F75" s="10"/>
      <c r="G75" s="10"/>
      <c r="H75" s="10"/>
      <c r="I75" s="10"/>
      <c r="J75" s="10"/>
      <c r="K75" s="6"/>
      <c r="L75" s="6"/>
      <c r="M75" s="7"/>
      <c r="N75" s="8"/>
      <c r="O75" s="10"/>
      <c r="P75" s="10"/>
      <c r="Q75" s="10"/>
      <c r="R75" s="10"/>
      <c r="S75" s="10"/>
      <c r="T75" s="6"/>
      <c r="U75" s="6"/>
      <c r="V75" s="6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</row>
    <row r="76" ht="15.75" customHeight="1">
      <c r="A76" s="10"/>
      <c r="B76" s="7"/>
      <c r="C76" s="10"/>
      <c r="D76" s="10"/>
      <c r="E76" s="10"/>
      <c r="F76" s="10"/>
      <c r="G76" s="10"/>
      <c r="H76" s="10"/>
      <c r="I76" s="10"/>
      <c r="J76" s="10"/>
      <c r="K76" s="6"/>
      <c r="L76" s="6"/>
      <c r="M76" s="7"/>
      <c r="N76" s="8"/>
      <c r="O76" s="10"/>
      <c r="P76" s="10"/>
      <c r="Q76" s="10"/>
      <c r="R76" s="10"/>
      <c r="S76" s="10"/>
      <c r="T76" s="6"/>
      <c r="U76" s="6"/>
      <c r="V76" s="6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</row>
    <row r="77" ht="15.75" customHeight="1">
      <c r="A77" s="10"/>
      <c r="B77" s="7"/>
      <c r="C77" s="10"/>
      <c r="D77" s="10"/>
      <c r="E77" s="10"/>
      <c r="F77" s="10"/>
      <c r="G77" s="10"/>
      <c r="H77" s="10"/>
      <c r="I77" s="10"/>
      <c r="J77" s="10"/>
      <c r="K77" s="6"/>
      <c r="L77" s="6"/>
      <c r="M77" s="7"/>
      <c r="N77" s="8"/>
      <c r="O77" s="10"/>
      <c r="P77" s="10"/>
      <c r="Q77" s="10"/>
      <c r="R77" s="10"/>
      <c r="S77" s="10"/>
      <c r="T77" s="6"/>
      <c r="U77" s="6"/>
      <c r="V77" s="6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</row>
    <row r="78" ht="15.75" customHeight="1">
      <c r="A78" s="10"/>
      <c r="B78" s="7"/>
      <c r="C78" s="10"/>
      <c r="D78" s="10"/>
      <c r="E78" s="10"/>
      <c r="F78" s="10"/>
      <c r="G78" s="10"/>
      <c r="H78" s="10"/>
      <c r="I78" s="10"/>
      <c r="J78" s="10"/>
      <c r="K78" s="6"/>
      <c r="L78" s="6"/>
      <c r="M78" s="7"/>
      <c r="N78" s="8"/>
      <c r="O78" s="10"/>
      <c r="P78" s="10"/>
      <c r="Q78" s="10"/>
      <c r="R78" s="10"/>
      <c r="S78" s="10"/>
      <c r="T78" s="6"/>
      <c r="U78" s="6"/>
      <c r="V78" s="6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</row>
    <row r="79" ht="15.75" customHeight="1">
      <c r="A79" s="10"/>
      <c r="B79" s="7"/>
      <c r="C79" s="10"/>
      <c r="D79" s="10"/>
      <c r="E79" s="10"/>
      <c r="F79" s="10"/>
      <c r="G79" s="10"/>
      <c r="H79" s="10"/>
      <c r="I79" s="10"/>
      <c r="J79" s="10"/>
      <c r="K79" s="6"/>
      <c r="L79" s="6"/>
      <c r="M79" s="7"/>
      <c r="N79" s="8"/>
      <c r="O79" s="10"/>
      <c r="P79" s="10"/>
      <c r="Q79" s="10"/>
      <c r="R79" s="10"/>
      <c r="S79" s="10"/>
      <c r="T79" s="6"/>
      <c r="U79" s="6"/>
      <c r="V79" s="6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</row>
    <row r="80" ht="15.75" customHeight="1">
      <c r="A80" s="10"/>
      <c r="B80" s="7"/>
      <c r="C80" s="10"/>
      <c r="D80" s="10"/>
      <c r="E80" s="10"/>
      <c r="F80" s="10"/>
      <c r="G80" s="10"/>
      <c r="H80" s="10"/>
      <c r="I80" s="10"/>
      <c r="J80" s="10"/>
      <c r="K80" s="6"/>
      <c r="L80" s="6"/>
      <c r="M80" s="7"/>
      <c r="N80" s="8"/>
      <c r="O80" s="10"/>
      <c r="P80" s="10"/>
      <c r="Q80" s="10"/>
      <c r="R80" s="10"/>
      <c r="S80" s="10"/>
      <c r="T80" s="6"/>
      <c r="U80" s="6"/>
      <c r="V80" s="6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</row>
    <row r="81" ht="15.75" customHeight="1">
      <c r="A81" s="10"/>
      <c r="B81" s="7"/>
      <c r="C81" s="10"/>
      <c r="D81" s="10"/>
      <c r="E81" s="10"/>
      <c r="F81" s="10"/>
      <c r="G81" s="10"/>
      <c r="H81" s="10"/>
      <c r="I81" s="10"/>
      <c r="J81" s="10"/>
      <c r="K81" s="6"/>
      <c r="L81" s="6"/>
      <c r="M81" s="7"/>
      <c r="N81" s="8"/>
      <c r="O81" s="10"/>
      <c r="P81" s="10"/>
      <c r="Q81" s="10"/>
      <c r="R81" s="10"/>
      <c r="S81" s="10"/>
      <c r="T81" s="6"/>
      <c r="U81" s="6"/>
      <c r="V81" s="6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ht="15.75" customHeight="1">
      <c r="A82" s="10"/>
      <c r="B82" s="7"/>
      <c r="C82" s="10"/>
      <c r="D82" s="10"/>
      <c r="E82" s="10"/>
      <c r="F82" s="10"/>
      <c r="G82" s="10"/>
      <c r="H82" s="10"/>
      <c r="I82" s="10"/>
      <c r="J82" s="10"/>
      <c r="K82" s="6"/>
      <c r="L82" s="6"/>
      <c r="M82" s="7"/>
      <c r="N82" s="8"/>
      <c r="O82" s="10"/>
      <c r="P82" s="10"/>
      <c r="Q82" s="10"/>
      <c r="R82" s="10"/>
      <c r="S82" s="10"/>
      <c r="T82" s="6"/>
      <c r="U82" s="6"/>
      <c r="V82" s="6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ht="15.75" customHeight="1">
      <c r="A83" s="10"/>
      <c r="B83" s="7"/>
      <c r="C83" s="10"/>
      <c r="D83" s="10"/>
      <c r="E83" s="10"/>
      <c r="F83" s="10"/>
      <c r="G83" s="10"/>
      <c r="H83" s="10"/>
      <c r="I83" s="10"/>
      <c r="J83" s="10"/>
      <c r="K83" s="6"/>
      <c r="L83" s="6"/>
      <c r="M83" s="7"/>
      <c r="N83" s="8"/>
      <c r="O83" s="10"/>
      <c r="P83" s="10"/>
      <c r="Q83" s="10"/>
      <c r="R83" s="10"/>
      <c r="S83" s="10"/>
      <c r="T83" s="6"/>
      <c r="U83" s="6"/>
      <c r="V83" s="6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</row>
    <row r="84" ht="15.75" customHeight="1">
      <c r="A84" s="10"/>
      <c r="B84" s="7"/>
      <c r="C84" s="10"/>
      <c r="D84" s="10"/>
      <c r="E84" s="10"/>
      <c r="F84" s="10"/>
      <c r="G84" s="10"/>
      <c r="H84" s="10"/>
      <c r="I84" s="10"/>
      <c r="J84" s="10"/>
      <c r="K84" s="6"/>
      <c r="L84" s="6"/>
      <c r="M84" s="7"/>
      <c r="N84" s="8"/>
      <c r="O84" s="10"/>
      <c r="P84" s="10"/>
      <c r="Q84" s="10"/>
      <c r="R84" s="10"/>
      <c r="S84" s="10"/>
      <c r="T84" s="6"/>
      <c r="U84" s="6"/>
      <c r="V84" s="6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ht="15.75" customHeight="1">
      <c r="A85" s="10"/>
      <c r="B85" s="7"/>
      <c r="C85" s="10"/>
      <c r="D85" s="10"/>
      <c r="E85" s="10"/>
      <c r="F85" s="10"/>
      <c r="G85" s="10"/>
      <c r="H85" s="10"/>
      <c r="I85" s="10"/>
      <c r="J85" s="10"/>
      <c r="K85" s="6"/>
      <c r="L85" s="6"/>
      <c r="M85" s="7"/>
      <c r="N85" s="8"/>
      <c r="O85" s="10"/>
      <c r="P85" s="10"/>
      <c r="Q85" s="10"/>
      <c r="R85" s="10"/>
      <c r="S85" s="10"/>
      <c r="T85" s="6"/>
      <c r="U85" s="6"/>
      <c r="V85" s="6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ht="15.75" customHeight="1">
      <c r="A86" s="10"/>
      <c r="B86" s="7"/>
      <c r="C86" s="10"/>
      <c r="D86" s="10"/>
      <c r="E86" s="10"/>
      <c r="F86" s="10"/>
      <c r="G86" s="10"/>
      <c r="H86" s="10"/>
      <c r="I86" s="10"/>
      <c r="J86" s="10"/>
      <c r="K86" s="6"/>
      <c r="L86" s="6"/>
      <c r="M86" s="7"/>
      <c r="N86" s="8"/>
      <c r="O86" s="10"/>
      <c r="P86" s="10"/>
      <c r="Q86" s="10"/>
      <c r="R86" s="10"/>
      <c r="S86" s="10"/>
      <c r="T86" s="6"/>
      <c r="U86" s="6"/>
      <c r="V86" s="6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</row>
    <row r="87" ht="15.75" customHeight="1">
      <c r="A87" s="10"/>
      <c r="B87" s="7"/>
      <c r="C87" s="10"/>
      <c r="D87" s="10"/>
      <c r="E87" s="10"/>
      <c r="F87" s="10"/>
      <c r="G87" s="10"/>
      <c r="H87" s="10"/>
      <c r="I87" s="10"/>
      <c r="J87" s="10"/>
      <c r="K87" s="6"/>
      <c r="L87" s="6"/>
      <c r="M87" s="7"/>
      <c r="N87" s="8"/>
      <c r="O87" s="10"/>
      <c r="P87" s="10"/>
      <c r="Q87" s="10"/>
      <c r="R87" s="10"/>
      <c r="S87" s="10"/>
      <c r="T87" s="6"/>
      <c r="U87" s="6"/>
      <c r="V87" s="6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</row>
    <row r="88" ht="15.75" customHeight="1">
      <c r="A88" s="10"/>
      <c r="B88" s="7"/>
      <c r="C88" s="10"/>
      <c r="D88" s="10"/>
      <c r="E88" s="10"/>
      <c r="F88" s="10"/>
      <c r="G88" s="10"/>
      <c r="H88" s="10"/>
      <c r="I88" s="10"/>
      <c r="J88" s="10"/>
      <c r="K88" s="6"/>
      <c r="L88" s="6"/>
      <c r="M88" s="7"/>
      <c r="N88" s="8"/>
      <c r="O88" s="10"/>
      <c r="P88" s="10"/>
      <c r="Q88" s="10"/>
      <c r="R88" s="10"/>
      <c r="S88" s="10"/>
      <c r="T88" s="6"/>
      <c r="U88" s="6"/>
      <c r="V88" s="6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</row>
    <row r="89" ht="15.75" customHeight="1">
      <c r="A89" s="10"/>
      <c r="B89" s="7"/>
      <c r="C89" s="10"/>
      <c r="D89" s="10"/>
      <c r="E89" s="10"/>
      <c r="F89" s="10"/>
      <c r="G89" s="10"/>
      <c r="H89" s="10"/>
      <c r="I89" s="10"/>
      <c r="J89" s="10"/>
      <c r="K89" s="6"/>
      <c r="L89" s="6"/>
      <c r="M89" s="7"/>
      <c r="N89" s="8"/>
      <c r="O89" s="10"/>
      <c r="P89" s="10"/>
      <c r="Q89" s="10"/>
      <c r="R89" s="10"/>
      <c r="S89" s="10"/>
      <c r="T89" s="6"/>
      <c r="U89" s="6"/>
      <c r="V89" s="6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</row>
    <row r="90" ht="15.75" customHeight="1">
      <c r="A90" s="10"/>
      <c r="B90" s="7"/>
      <c r="C90" s="10"/>
      <c r="D90" s="10"/>
      <c r="E90" s="10"/>
      <c r="F90" s="10"/>
      <c r="G90" s="10"/>
      <c r="H90" s="10"/>
      <c r="I90" s="10"/>
      <c r="J90" s="10"/>
      <c r="K90" s="6"/>
      <c r="L90" s="6"/>
      <c r="M90" s="7"/>
      <c r="N90" s="8"/>
      <c r="O90" s="10"/>
      <c r="P90" s="10"/>
      <c r="Q90" s="10"/>
      <c r="R90" s="10"/>
      <c r="S90" s="10"/>
      <c r="T90" s="6"/>
      <c r="U90" s="6"/>
      <c r="V90" s="6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</row>
    <row r="91" ht="15.75" customHeight="1">
      <c r="A91" s="10"/>
      <c r="B91" s="7"/>
      <c r="C91" s="10"/>
      <c r="D91" s="10"/>
      <c r="E91" s="10"/>
      <c r="F91" s="10"/>
      <c r="G91" s="10"/>
      <c r="H91" s="10"/>
      <c r="I91" s="10"/>
      <c r="J91" s="10"/>
      <c r="K91" s="6"/>
      <c r="L91" s="6"/>
      <c r="M91" s="7"/>
      <c r="N91" s="8"/>
      <c r="O91" s="10"/>
      <c r="P91" s="10"/>
      <c r="Q91" s="10"/>
      <c r="R91" s="10"/>
      <c r="S91" s="10"/>
      <c r="T91" s="6"/>
      <c r="U91" s="6"/>
      <c r="V91" s="6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</row>
    <row r="92" ht="15.75" customHeight="1">
      <c r="A92" s="10"/>
      <c r="B92" s="7"/>
      <c r="C92" s="10"/>
      <c r="D92" s="10"/>
      <c r="E92" s="10"/>
      <c r="F92" s="10"/>
      <c r="G92" s="10"/>
      <c r="H92" s="10"/>
      <c r="I92" s="10"/>
      <c r="J92" s="10"/>
      <c r="K92" s="6"/>
      <c r="L92" s="6"/>
      <c r="M92" s="7"/>
      <c r="N92" s="8"/>
      <c r="O92" s="10"/>
      <c r="P92" s="10"/>
      <c r="Q92" s="10"/>
      <c r="R92" s="10"/>
      <c r="S92" s="10"/>
      <c r="T92" s="6"/>
      <c r="U92" s="6"/>
      <c r="V92" s="6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</row>
    <row r="93" ht="15.75" customHeight="1">
      <c r="A93" s="10"/>
      <c r="B93" s="7"/>
      <c r="C93" s="10"/>
      <c r="D93" s="10"/>
      <c r="E93" s="10"/>
      <c r="F93" s="10"/>
      <c r="G93" s="10"/>
      <c r="H93" s="10"/>
      <c r="I93" s="10"/>
      <c r="J93" s="10"/>
      <c r="K93" s="6"/>
      <c r="L93" s="6"/>
      <c r="M93" s="7"/>
      <c r="N93" s="8"/>
      <c r="O93" s="10"/>
      <c r="P93" s="10"/>
      <c r="Q93" s="10"/>
      <c r="R93" s="10"/>
      <c r="S93" s="10"/>
      <c r="T93" s="6"/>
      <c r="U93" s="6"/>
      <c r="V93" s="6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</row>
    <row r="94" ht="15.75" customHeight="1">
      <c r="A94" s="10"/>
      <c r="B94" s="7"/>
      <c r="C94" s="10"/>
      <c r="D94" s="10"/>
      <c r="E94" s="10"/>
      <c r="F94" s="10"/>
      <c r="G94" s="10"/>
      <c r="H94" s="10"/>
      <c r="I94" s="10"/>
      <c r="J94" s="10"/>
      <c r="K94" s="6"/>
      <c r="L94" s="6"/>
      <c r="M94" s="7"/>
      <c r="N94" s="8"/>
      <c r="O94" s="10"/>
      <c r="P94" s="10"/>
      <c r="Q94" s="10"/>
      <c r="R94" s="10"/>
      <c r="S94" s="10"/>
      <c r="T94" s="6"/>
      <c r="U94" s="6"/>
      <c r="V94" s="6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</row>
    <row r="95" ht="15.75" customHeight="1">
      <c r="A95" s="10"/>
      <c r="B95" s="7"/>
      <c r="C95" s="10"/>
      <c r="D95" s="10"/>
      <c r="E95" s="10"/>
      <c r="F95" s="10"/>
      <c r="G95" s="10"/>
      <c r="H95" s="10"/>
      <c r="I95" s="10"/>
      <c r="J95" s="10"/>
      <c r="K95" s="6"/>
      <c r="L95" s="6"/>
      <c r="M95" s="7"/>
      <c r="N95" s="8"/>
      <c r="O95" s="10"/>
      <c r="P95" s="10"/>
      <c r="Q95" s="10"/>
      <c r="R95" s="10"/>
      <c r="S95" s="10"/>
      <c r="T95" s="6"/>
      <c r="U95" s="6"/>
      <c r="V95" s="6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</row>
    <row r="96" ht="15.75" customHeight="1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6"/>
      <c r="L96" s="6"/>
      <c r="M96" s="7"/>
      <c r="N96" s="8"/>
      <c r="O96" s="10"/>
      <c r="P96" s="10"/>
      <c r="Q96" s="10"/>
      <c r="R96" s="10"/>
      <c r="S96" s="10"/>
      <c r="T96" s="6"/>
      <c r="U96" s="6"/>
      <c r="V96" s="6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</row>
    <row r="97" ht="15.75" customHeight="1">
      <c r="A97" s="10"/>
      <c r="B97" s="7"/>
      <c r="C97" s="10"/>
      <c r="D97" s="10"/>
      <c r="E97" s="10"/>
      <c r="F97" s="10"/>
      <c r="G97" s="10"/>
      <c r="H97" s="10"/>
      <c r="I97" s="10"/>
      <c r="J97" s="10"/>
      <c r="K97" s="6"/>
      <c r="L97" s="6"/>
      <c r="M97" s="7"/>
      <c r="N97" s="8"/>
      <c r="O97" s="10"/>
      <c r="P97" s="10"/>
      <c r="Q97" s="10"/>
      <c r="R97" s="10"/>
      <c r="S97" s="10"/>
      <c r="T97" s="6"/>
      <c r="U97" s="6"/>
      <c r="V97" s="6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</row>
    <row r="98" ht="15.75" customHeight="1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6"/>
      <c r="L98" s="6"/>
      <c r="M98" s="7"/>
      <c r="N98" s="8"/>
      <c r="O98" s="10"/>
      <c r="P98" s="10"/>
      <c r="Q98" s="10"/>
      <c r="R98" s="10"/>
      <c r="S98" s="10"/>
      <c r="T98" s="6"/>
      <c r="U98" s="6"/>
      <c r="V98" s="6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</row>
    <row r="99" ht="15.75" customHeight="1">
      <c r="A99" s="10"/>
      <c r="B99" s="7"/>
      <c r="C99" s="10"/>
      <c r="D99" s="10"/>
      <c r="E99" s="10"/>
      <c r="F99" s="10"/>
      <c r="G99" s="10"/>
      <c r="H99" s="10"/>
      <c r="I99" s="10"/>
      <c r="J99" s="10"/>
      <c r="K99" s="6"/>
      <c r="L99" s="6"/>
      <c r="M99" s="7"/>
      <c r="N99" s="8"/>
      <c r="O99" s="10"/>
      <c r="P99" s="10"/>
      <c r="Q99" s="10"/>
      <c r="R99" s="10"/>
      <c r="S99" s="10"/>
      <c r="T99" s="6"/>
      <c r="U99" s="6"/>
      <c r="V99" s="6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</row>
    <row r="100" ht="15.75" customHeight="1">
      <c r="A100" s="10"/>
      <c r="B100" s="7"/>
      <c r="C100" s="10"/>
      <c r="D100" s="10"/>
      <c r="E100" s="10"/>
      <c r="F100" s="10"/>
      <c r="G100" s="10"/>
      <c r="H100" s="10"/>
      <c r="I100" s="10"/>
      <c r="J100" s="10"/>
      <c r="K100" s="6"/>
      <c r="L100" s="6"/>
      <c r="M100" s="7"/>
      <c r="N100" s="8"/>
      <c r="O100" s="10"/>
      <c r="P100" s="10"/>
      <c r="Q100" s="10"/>
      <c r="R100" s="10"/>
      <c r="S100" s="10"/>
      <c r="T100" s="6"/>
      <c r="U100" s="6"/>
      <c r="V100" s="6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</row>
    <row r="101" ht="15.75" customHeight="1">
      <c r="A101" s="10"/>
      <c r="B101" s="7"/>
      <c r="C101" s="10"/>
      <c r="D101" s="10"/>
      <c r="E101" s="10"/>
      <c r="F101" s="10"/>
      <c r="G101" s="10"/>
      <c r="H101" s="10"/>
      <c r="I101" s="10"/>
      <c r="J101" s="10"/>
      <c r="K101" s="6"/>
      <c r="L101" s="6"/>
      <c r="M101" s="7"/>
      <c r="N101" s="8"/>
      <c r="O101" s="10"/>
      <c r="P101" s="10"/>
      <c r="Q101" s="10"/>
      <c r="R101" s="10"/>
      <c r="S101" s="10"/>
      <c r="T101" s="6"/>
      <c r="U101" s="6"/>
      <c r="V101" s="6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</row>
    <row r="102" ht="15.75" customHeight="1">
      <c r="A102" s="10"/>
      <c r="B102" s="7"/>
      <c r="C102" s="10"/>
      <c r="D102" s="10"/>
      <c r="E102" s="10"/>
      <c r="F102" s="10"/>
      <c r="G102" s="10"/>
      <c r="H102" s="10"/>
      <c r="I102" s="10"/>
      <c r="J102" s="10"/>
      <c r="K102" s="6"/>
      <c r="L102" s="6"/>
      <c r="M102" s="7"/>
      <c r="N102" s="8"/>
      <c r="O102" s="10"/>
      <c r="P102" s="10"/>
      <c r="Q102" s="10"/>
      <c r="R102" s="10"/>
      <c r="S102" s="10"/>
      <c r="T102" s="6"/>
      <c r="U102" s="6"/>
      <c r="V102" s="6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</row>
    <row r="103" ht="15.75" customHeight="1">
      <c r="A103" s="10"/>
      <c r="B103" s="7"/>
      <c r="C103" s="10"/>
      <c r="D103" s="10"/>
      <c r="E103" s="10"/>
      <c r="F103" s="10"/>
      <c r="G103" s="10"/>
      <c r="H103" s="10"/>
      <c r="I103" s="10"/>
      <c r="J103" s="10"/>
      <c r="K103" s="6"/>
      <c r="L103" s="6"/>
      <c r="M103" s="7"/>
      <c r="N103" s="8"/>
      <c r="O103" s="10"/>
      <c r="P103" s="10"/>
      <c r="Q103" s="10"/>
      <c r="R103" s="10"/>
      <c r="S103" s="10"/>
      <c r="T103" s="6"/>
      <c r="U103" s="6"/>
      <c r="V103" s="6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</row>
    <row r="104" ht="15.75" customHeight="1">
      <c r="A104" s="10"/>
      <c r="B104" s="7"/>
      <c r="C104" s="10"/>
      <c r="D104" s="10"/>
      <c r="E104" s="10"/>
      <c r="F104" s="10"/>
      <c r="G104" s="10"/>
      <c r="H104" s="10"/>
      <c r="I104" s="10"/>
      <c r="J104" s="10"/>
      <c r="K104" s="6"/>
      <c r="L104" s="6"/>
      <c r="M104" s="7"/>
      <c r="N104" s="8"/>
      <c r="O104" s="10"/>
      <c r="P104" s="10"/>
      <c r="Q104" s="10"/>
      <c r="R104" s="10"/>
      <c r="S104" s="10"/>
      <c r="T104" s="6"/>
      <c r="U104" s="6"/>
      <c r="V104" s="6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</row>
    <row r="105" ht="15.75" customHeight="1">
      <c r="A105" s="10"/>
      <c r="B105" s="7"/>
      <c r="C105" s="10"/>
      <c r="D105" s="10"/>
      <c r="E105" s="10"/>
      <c r="F105" s="10"/>
      <c r="G105" s="10"/>
      <c r="H105" s="10"/>
      <c r="I105" s="10"/>
      <c r="J105" s="10"/>
      <c r="K105" s="6"/>
      <c r="L105" s="6"/>
      <c r="M105" s="7"/>
      <c r="N105" s="8"/>
      <c r="O105" s="10"/>
      <c r="P105" s="10"/>
      <c r="Q105" s="10"/>
      <c r="R105" s="10"/>
      <c r="S105" s="10"/>
      <c r="T105" s="6"/>
      <c r="U105" s="6"/>
      <c r="V105" s="6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</row>
    <row r="106" ht="15.75" customHeight="1">
      <c r="A106" s="10"/>
      <c r="B106" s="7"/>
      <c r="C106" s="10"/>
      <c r="D106" s="10"/>
      <c r="E106" s="10"/>
      <c r="F106" s="10"/>
      <c r="G106" s="10"/>
      <c r="H106" s="10"/>
      <c r="I106" s="10"/>
      <c r="J106" s="10"/>
      <c r="K106" s="6"/>
      <c r="L106" s="6"/>
      <c r="M106" s="7"/>
      <c r="N106" s="8"/>
      <c r="O106" s="10"/>
      <c r="P106" s="10"/>
      <c r="Q106" s="10"/>
      <c r="R106" s="10"/>
      <c r="S106" s="10"/>
      <c r="T106" s="6"/>
      <c r="U106" s="6"/>
      <c r="V106" s="6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</row>
    <row r="107" ht="15.75" customHeight="1">
      <c r="A107" s="10"/>
      <c r="B107" s="7"/>
      <c r="C107" s="10"/>
      <c r="D107" s="10"/>
      <c r="E107" s="10"/>
      <c r="F107" s="10"/>
      <c r="G107" s="10"/>
      <c r="H107" s="10"/>
      <c r="I107" s="10"/>
      <c r="J107" s="10"/>
      <c r="K107" s="6"/>
      <c r="L107" s="6"/>
      <c r="M107" s="7"/>
      <c r="N107" s="8"/>
      <c r="O107" s="10"/>
      <c r="P107" s="10"/>
      <c r="Q107" s="10"/>
      <c r="R107" s="10"/>
      <c r="S107" s="10"/>
      <c r="T107" s="6"/>
      <c r="U107" s="6"/>
      <c r="V107" s="6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</row>
    <row r="108" ht="15.75" customHeight="1">
      <c r="A108" s="10"/>
      <c r="B108" s="7"/>
      <c r="C108" s="10"/>
      <c r="D108" s="10"/>
      <c r="E108" s="10"/>
      <c r="F108" s="10"/>
      <c r="G108" s="10"/>
      <c r="H108" s="10"/>
      <c r="I108" s="10"/>
      <c r="J108" s="10"/>
      <c r="K108" s="6"/>
      <c r="L108" s="6"/>
      <c r="M108" s="7"/>
      <c r="N108" s="8"/>
      <c r="O108" s="10"/>
      <c r="P108" s="10"/>
      <c r="Q108" s="10"/>
      <c r="R108" s="10"/>
      <c r="S108" s="10"/>
      <c r="T108" s="6"/>
      <c r="U108" s="6"/>
      <c r="V108" s="6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</row>
    <row r="109" ht="15.75" customHeight="1">
      <c r="A109" s="10"/>
      <c r="B109" s="7"/>
      <c r="C109" s="10"/>
      <c r="D109" s="10"/>
      <c r="E109" s="10"/>
      <c r="F109" s="10"/>
      <c r="G109" s="10"/>
      <c r="H109" s="10"/>
      <c r="I109" s="10"/>
      <c r="J109" s="10"/>
      <c r="K109" s="6"/>
      <c r="L109" s="6"/>
      <c r="M109" s="7"/>
      <c r="N109" s="8"/>
      <c r="O109" s="10"/>
      <c r="P109" s="10"/>
      <c r="Q109" s="10"/>
      <c r="R109" s="10"/>
      <c r="S109" s="10"/>
      <c r="T109" s="6"/>
      <c r="U109" s="6"/>
      <c r="V109" s="6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</row>
    <row r="110" ht="15.75" customHeight="1">
      <c r="A110" s="10"/>
      <c r="B110" s="7"/>
      <c r="C110" s="10"/>
      <c r="D110" s="10"/>
      <c r="E110" s="10"/>
      <c r="F110" s="10"/>
      <c r="G110" s="10"/>
      <c r="H110" s="10"/>
      <c r="I110" s="10"/>
      <c r="J110" s="10"/>
      <c r="K110" s="6"/>
      <c r="L110" s="6"/>
      <c r="M110" s="7"/>
      <c r="N110" s="8"/>
      <c r="O110" s="10"/>
      <c r="P110" s="10"/>
      <c r="Q110" s="10"/>
      <c r="R110" s="10"/>
      <c r="S110" s="10"/>
      <c r="T110" s="6"/>
      <c r="U110" s="6"/>
      <c r="V110" s="6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</row>
    <row r="111" ht="15.75" customHeight="1">
      <c r="A111" s="10"/>
      <c r="B111" s="7"/>
      <c r="C111" s="10"/>
      <c r="D111" s="10"/>
      <c r="E111" s="10"/>
      <c r="F111" s="10"/>
      <c r="G111" s="10"/>
      <c r="H111" s="10"/>
      <c r="I111" s="10"/>
      <c r="J111" s="10"/>
      <c r="K111" s="6"/>
      <c r="L111" s="6"/>
      <c r="M111" s="7"/>
      <c r="N111" s="8"/>
      <c r="O111" s="10"/>
      <c r="P111" s="10"/>
      <c r="Q111" s="10"/>
      <c r="R111" s="10"/>
      <c r="S111" s="10"/>
      <c r="T111" s="6"/>
      <c r="U111" s="6"/>
      <c r="V111" s="6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</row>
    <row r="112" ht="15.75" customHeight="1">
      <c r="A112" s="10"/>
      <c r="B112" s="7"/>
      <c r="C112" s="10"/>
      <c r="D112" s="10"/>
      <c r="E112" s="10"/>
      <c r="F112" s="10"/>
      <c r="G112" s="10"/>
      <c r="H112" s="10"/>
      <c r="I112" s="10"/>
      <c r="J112" s="10"/>
      <c r="K112" s="6"/>
      <c r="L112" s="6"/>
      <c r="M112" s="7"/>
      <c r="N112" s="8"/>
      <c r="O112" s="10"/>
      <c r="P112" s="10"/>
      <c r="Q112" s="10"/>
      <c r="R112" s="10"/>
      <c r="S112" s="10"/>
      <c r="T112" s="6"/>
      <c r="U112" s="6"/>
      <c r="V112" s="6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</row>
    <row r="113" ht="15.75" customHeight="1">
      <c r="A113" s="10"/>
      <c r="B113" s="7"/>
      <c r="C113" s="10"/>
      <c r="D113" s="10"/>
      <c r="E113" s="10"/>
      <c r="F113" s="10"/>
      <c r="G113" s="10"/>
      <c r="H113" s="10"/>
      <c r="I113" s="10"/>
      <c r="J113" s="10"/>
      <c r="K113" s="6"/>
      <c r="L113" s="6"/>
      <c r="M113" s="7"/>
      <c r="N113" s="8"/>
      <c r="O113" s="10"/>
      <c r="P113" s="10"/>
      <c r="Q113" s="10"/>
      <c r="R113" s="10"/>
      <c r="S113" s="10"/>
      <c r="T113" s="6"/>
      <c r="U113" s="6"/>
      <c r="V113" s="6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</row>
    <row r="114" ht="15.75" customHeight="1">
      <c r="A114" s="10"/>
      <c r="B114" s="7"/>
      <c r="C114" s="10"/>
      <c r="D114" s="10"/>
      <c r="E114" s="10"/>
      <c r="F114" s="10"/>
      <c r="G114" s="10"/>
      <c r="H114" s="10"/>
      <c r="I114" s="10"/>
      <c r="J114" s="10"/>
      <c r="K114" s="6"/>
      <c r="L114" s="6"/>
      <c r="M114" s="7"/>
      <c r="N114" s="8"/>
      <c r="O114" s="10"/>
      <c r="P114" s="10"/>
      <c r="Q114" s="10"/>
      <c r="R114" s="10"/>
      <c r="S114" s="10"/>
      <c r="T114" s="6"/>
      <c r="U114" s="6"/>
      <c r="V114" s="6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15.75" customHeight="1">
      <c r="A115" s="10"/>
      <c r="B115" s="7"/>
      <c r="C115" s="10"/>
      <c r="D115" s="10"/>
      <c r="E115" s="10"/>
      <c r="F115" s="10"/>
      <c r="G115" s="10"/>
      <c r="H115" s="10"/>
      <c r="I115" s="10"/>
      <c r="J115" s="10"/>
      <c r="K115" s="6"/>
      <c r="L115" s="6"/>
      <c r="M115" s="7"/>
      <c r="N115" s="8"/>
      <c r="O115" s="10"/>
      <c r="P115" s="10"/>
      <c r="Q115" s="10"/>
      <c r="R115" s="10"/>
      <c r="S115" s="10"/>
      <c r="T115" s="6"/>
      <c r="U115" s="6"/>
      <c r="V115" s="6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</row>
    <row r="116" ht="15.75" customHeight="1">
      <c r="A116" s="10"/>
      <c r="B116" s="7"/>
      <c r="C116" s="10"/>
      <c r="D116" s="10"/>
      <c r="E116" s="10"/>
      <c r="F116" s="10"/>
      <c r="G116" s="10"/>
      <c r="H116" s="10"/>
      <c r="I116" s="10"/>
      <c r="J116" s="10"/>
      <c r="K116" s="6"/>
      <c r="L116" s="6"/>
      <c r="M116" s="7"/>
      <c r="N116" s="8"/>
      <c r="O116" s="10"/>
      <c r="P116" s="10"/>
      <c r="Q116" s="10"/>
      <c r="R116" s="10"/>
      <c r="S116" s="10"/>
      <c r="T116" s="6"/>
      <c r="U116" s="6"/>
      <c r="V116" s="6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</row>
    <row r="117" ht="15.75" customHeight="1">
      <c r="A117" s="10"/>
      <c r="B117" s="7"/>
      <c r="C117" s="10"/>
      <c r="D117" s="10"/>
      <c r="E117" s="10"/>
      <c r="F117" s="10"/>
      <c r="G117" s="10"/>
      <c r="H117" s="10"/>
      <c r="I117" s="10"/>
      <c r="J117" s="10"/>
      <c r="K117" s="6"/>
      <c r="L117" s="6"/>
      <c r="M117" s="7"/>
      <c r="N117" s="8"/>
      <c r="O117" s="10"/>
      <c r="P117" s="10"/>
      <c r="Q117" s="10"/>
      <c r="R117" s="10"/>
      <c r="S117" s="10"/>
      <c r="T117" s="6"/>
      <c r="U117" s="6"/>
      <c r="V117" s="6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</row>
    <row r="118" ht="15.75" customHeight="1">
      <c r="A118" s="10"/>
      <c r="B118" s="7"/>
      <c r="C118" s="10"/>
      <c r="D118" s="10"/>
      <c r="E118" s="10"/>
      <c r="F118" s="10"/>
      <c r="G118" s="10"/>
      <c r="H118" s="10"/>
      <c r="I118" s="10"/>
      <c r="J118" s="10"/>
      <c r="K118" s="6"/>
      <c r="L118" s="6"/>
      <c r="M118" s="7"/>
      <c r="N118" s="8"/>
      <c r="O118" s="10"/>
      <c r="P118" s="10"/>
      <c r="Q118" s="10"/>
      <c r="R118" s="10"/>
      <c r="S118" s="10"/>
      <c r="T118" s="6"/>
      <c r="U118" s="6"/>
      <c r="V118" s="6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</row>
    <row r="119" ht="15.75" customHeight="1">
      <c r="A119" s="10"/>
      <c r="B119" s="7"/>
      <c r="C119" s="10"/>
      <c r="D119" s="10"/>
      <c r="E119" s="10"/>
      <c r="F119" s="10"/>
      <c r="G119" s="10"/>
      <c r="H119" s="10"/>
      <c r="I119" s="10"/>
      <c r="J119" s="10"/>
      <c r="K119" s="6"/>
      <c r="L119" s="6"/>
      <c r="M119" s="7"/>
      <c r="N119" s="8"/>
      <c r="O119" s="10"/>
      <c r="P119" s="10"/>
      <c r="Q119" s="10"/>
      <c r="R119" s="10"/>
      <c r="S119" s="10"/>
      <c r="T119" s="6"/>
      <c r="U119" s="6"/>
      <c r="V119" s="6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</row>
    <row r="120" ht="15.75" customHeight="1">
      <c r="A120" s="10"/>
      <c r="B120" s="7"/>
      <c r="C120" s="10"/>
      <c r="D120" s="10"/>
      <c r="E120" s="10"/>
      <c r="F120" s="10"/>
      <c r="G120" s="10"/>
      <c r="H120" s="10"/>
      <c r="I120" s="10"/>
      <c r="J120" s="10"/>
      <c r="K120" s="6"/>
      <c r="L120" s="6"/>
      <c r="M120" s="7"/>
      <c r="N120" s="8"/>
      <c r="O120" s="10"/>
      <c r="P120" s="10"/>
      <c r="Q120" s="10"/>
      <c r="R120" s="10"/>
      <c r="S120" s="10"/>
      <c r="T120" s="6"/>
      <c r="U120" s="6"/>
      <c r="V120" s="6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</row>
    <row r="121" ht="15.75" customHeight="1">
      <c r="A121" s="10"/>
      <c r="B121" s="7"/>
      <c r="C121" s="10"/>
      <c r="D121" s="10"/>
      <c r="E121" s="10"/>
      <c r="F121" s="10"/>
      <c r="G121" s="10"/>
      <c r="H121" s="10"/>
      <c r="I121" s="10"/>
      <c r="J121" s="10"/>
      <c r="K121" s="6"/>
      <c r="L121" s="6"/>
      <c r="M121" s="7"/>
      <c r="N121" s="8"/>
      <c r="O121" s="10"/>
      <c r="P121" s="10"/>
      <c r="Q121" s="10"/>
      <c r="R121" s="10"/>
      <c r="S121" s="10"/>
      <c r="T121" s="6"/>
      <c r="U121" s="6"/>
      <c r="V121" s="6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</row>
    <row r="122" ht="15.75" customHeight="1">
      <c r="A122" s="10"/>
      <c r="B122" s="7"/>
      <c r="C122" s="10"/>
      <c r="D122" s="10"/>
      <c r="E122" s="10"/>
      <c r="F122" s="10"/>
      <c r="G122" s="10"/>
      <c r="H122" s="10"/>
      <c r="I122" s="10"/>
      <c r="J122" s="10"/>
      <c r="K122" s="6"/>
      <c r="L122" s="6"/>
      <c r="M122" s="7"/>
      <c r="N122" s="8"/>
      <c r="O122" s="10"/>
      <c r="P122" s="10"/>
      <c r="Q122" s="10"/>
      <c r="R122" s="10"/>
      <c r="S122" s="10"/>
      <c r="T122" s="6"/>
      <c r="U122" s="6"/>
      <c r="V122" s="6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</row>
    <row r="123" ht="15.75" customHeight="1">
      <c r="A123" s="10"/>
      <c r="B123" s="7"/>
      <c r="C123" s="10"/>
      <c r="D123" s="10"/>
      <c r="E123" s="10"/>
      <c r="F123" s="10"/>
      <c r="G123" s="10"/>
      <c r="H123" s="10"/>
      <c r="I123" s="10"/>
      <c r="J123" s="10"/>
      <c r="K123" s="6"/>
      <c r="L123" s="6"/>
      <c r="M123" s="7"/>
      <c r="N123" s="8"/>
      <c r="O123" s="10"/>
      <c r="P123" s="10"/>
      <c r="Q123" s="10"/>
      <c r="R123" s="10"/>
      <c r="S123" s="10"/>
      <c r="T123" s="6"/>
      <c r="U123" s="6"/>
      <c r="V123" s="6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</row>
    <row r="124" ht="15.75" customHeight="1">
      <c r="A124" s="10"/>
      <c r="B124" s="7"/>
      <c r="C124" s="10"/>
      <c r="D124" s="10"/>
      <c r="E124" s="10"/>
      <c r="F124" s="10"/>
      <c r="G124" s="10"/>
      <c r="H124" s="10"/>
      <c r="I124" s="10"/>
      <c r="J124" s="10"/>
      <c r="K124" s="6"/>
      <c r="L124" s="6"/>
      <c r="M124" s="7"/>
      <c r="N124" s="8"/>
      <c r="O124" s="10"/>
      <c r="P124" s="10"/>
      <c r="Q124" s="10"/>
      <c r="R124" s="10"/>
      <c r="S124" s="10"/>
      <c r="T124" s="6"/>
      <c r="U124" s="6"/>
      <c r="V124" s="6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</row>
    <row r="125" ht="15.75" customHeight="1">
      <c r="A125" s="10"/>
      <c r="B125" s="7"/>
      <c r="C125" s="10"/>
      <c r="D125" s="10"/>
      <c r="E125" s="10"/>
      <c r="F125" s="10"/>
      <c r="G125" s="10"/>
      <c r="H125" s="10"/>
      <c r="I125" s="10"/>
      <c r="J125" s="10"/>
      <c r="K125" s="6"/>
      <c r="L125" s="6"/>
      <c r="M125" s="7"/>
      <c r="N125" s="8"/>
      <c r="O125" s="10"/>
      <c r="P125" s="10"/>
      <c r="Q125" s="10"/>
      <c r="R125" s="10"/>
      <c r="S125" s="10"/>
      <c r="T125" s="6"/>
      <c r="U125" s="6"/>
      <c r="V125" s="6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</row>
    <row r="126" ht="15.75" customHeight="1">
      <c r="A126" s="10"/>
      <c r="B126" s="7"/>
      <c r="C126" s="10"/>
      <c r="D126" s="10"/>
      <c r="E126" s="10"/>
      <c r="F126" s="10"/>
      <c r="G126" s="10"/>
      <c r="H126" s="10"/>
      <c r="I126" s="10"/>
      <c r="J126" s="10"/>
      <c r="K126" s="6"/>
      <c r="L126" s="6"/>
      <c r="M126" s="7"/>
      <c r="N126" s="8"/>
      <c r="O126" s="10"/>
      <c r="P126" s="10"/>
      <c r="Q126" s="10"/>
      <c r="R126" s="10"/>
      <c r="S126" s="10"/>
      <c r="T126" s="6"/>
      <c r="U126" s="6"/>
      <c r="V126" s="6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</row>
    <row r="127" ht="15.75" customHeight="1">
      <c r="A127" s="10"/>
      <c r="B127" s="7"/>
      <c r="C127" s="10"/>
      <c r="D127" s="10"/>
      <c r="E127" s="10"/>
      <c r="F127" s="10"/>
      <c r="G127" s="10"/>
      <c r="H127" s="10"/>
      <c r="I127" s="10"/>
      <c r="J127" s="10"/>
      <c r="K127" s="6"/>
      <c r="L127" s="6"/>
      <c r="M127" s="7"/>
      <c r="N127" s="8"/>
      <c r="O127" s="10"/>
      <c r="P127" s="10"/>
      <c r="Q127" s="10"/>
      <c r="R127" s="10"/>
      <c r="S127" s="10"/>
      <c r="T127" s="6"/>
      <c r="U127" s="6"/>
      <c r="V127" s="6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</row>
    <row r="128" ht="15.75" customHeight="1">
      <c r="A128" s="10"/>
      <c r="B128" s="7"/>
      <c r="C128" s="10"/>
      <c r="D128" s="10"/>
      <c r="E128" s="10"/>
      <c r="F128" s="10"/>
      <c r="G128" s="10"/>
      <c r="H128" s="10"/>
      <c r="I128" s="10"/>
      <c r="J128" s="10"/>
      <c r="K128" s="6"/>
      <c r="L128" s="6"/>
      <c r="M128" s="7"/>
      <c r="N128" s="8"/>
      <c r="O128" s="10"/>
      <c r="P128" s="10"/>
      <c r="Q128" s="10"/>
      <c r="R128" s="10"/>
      <c r="S128" s="10"/>
      <c r="T128" s="6"/>
      <c r="U128" s="6"/>
      <c r="V128" s="6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</row>
    <row r="129" ht="15.75" customHeight="1">
      <c r="A129" s="10"/>
      <c r="B129" s="7"/>
      <c r="C129" s="10"/>
      <c r="D129" s="10"/>
      <c r="E129" s="10"/>
      <c r="F129" s="10"/>
      <c r="G129" s="10"/>
      <c r="H129" s="10"/>
      <c r="I129" s="10"/>
      <c r="J129" s="10"/>
      <c r="K129" s="6"/>
      <c r="L129" s="6"/>
      <c r="M129" s="7"/>
      <c r="N129" s="8"/>
      <c r="O129" s="10"/>
      <c r="P129" s="10"/>
      <c r="Q129" s="10"/>
      <c r="R129" s="10"/>
      <c r="S129" s="10"/>
      <c r="T129" s="6"/>
      <c r="U129" s="6"/>
      <c r="V129" s="6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</row>
    <row r="130" ht="15.75" customHeight="1">
      <c r="A130" s="10"/>
      <c r="B130" s="7"/>
      <c r="C130" s="10"/>
      <c r="D130" s="10"/>
      <c r="E130" s="10"/>
      <c r="F130" s="10"/>
      <c r="G130" s="10"/>
      <c r="H130" s="10"/>
      <c r="I130" s="10"/>
      <c r="J130" s="10"/>
      <c r="K130" s="6"/>
      <c r="L130" s="6"/>
      <c r="M130" s="7"/>
      <c r="N130" s="8"/>
      <c r="O130" s="10"/>
      <c r="P130" s="10"/>
      <c r="Q130" s="10"/>
      <c r="R130" s="10"/>
      <c r="S130" s="10"/>
      <c r="T130" s="6"/>
      <c r="U130" s="6"/>
      <c r="V130" s="6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</row>
    <row r="131" ht="15.75" customHeight="1">
      <c r="A131" s="10"/>
      <c r="B131" s="7"/>
      <c r="C131" s="10"/>
      <c r="D131" s="10"/>
      <c r="E131" s="10"/>
      <c r="F131" s="10"/>
      <c r="G131" s="10"/>
      <c r="H131" s="10"/>
      <c r="I131" s="10"/>
      <c r="J131" s="10"/>
      <c r="K131" s="6"/>
      <c r="L131" s="6"/>
      <c r="M131" s="7"/>
      <c r="N131" s="8"/>
      <c r="O131" s="10"/>
      <c r="P131" s="10"/>
      <c r="Q131" s="10"/>
      <c r="R131" s="10"/>
      <c r="S131" s="10"/>
      <c r="T131" s="6"/>
      <c r="U131" s="6"/>
      <c r="V131" s="6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</row>
    <row r="132" ht="15.75" customHeight="1">
      <c r="A132" s="10"/>
      <c r="B132" s="7"/>
      <c r="C132" s="10"/>
      <c r="D132" s="10"/>
      <c r="E132" s="10"/>
      <c r="F132" s="10"/>
      <c r="G132" s="10"/>
      <c r="H132" s="10"/>
      <c r="I132" s="10"/>
      <c r="J132" s="10"/>
      <c r="K132" s="6"/>
      <c r="L132" s="6"/>
      <c r="M132" s="7"/>
      <c r="N132" s="8"/>
      <c r="O132" s="10"/>
      <c r="P132" s="10"/>
      <c r="Q132" s="10"/>
      <c r="R132" s="10"/>
      <c r="S132" s="10"/>
      <c r="T132" s="6"/>
      <c r="U132" s="6"/>
      <c r="V132" s="6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</row>
    <row r="133" ht="15.75" customHeight="1">
      <c r="A133" s="10"/>
      <c r="B133" s="7"/>
      <c r="C133" s="10"/>
      <c r="D133" s="10"/>
      <c r="E133" s="10"/>
      <c r="F133" s="10"/>
      <c r="G133" s="10"/>
      <c r="H133" s="10"/>
      <c r="I133" s="10"/>
      <c r="J133" s="10"/>
      <c r="K133" s="6"/>
      <c r="L133" s="6"/>
      <c r="M133" s="7"/>
      <c r="N133" s="8"/>
      <c r="O133" s="10"/>
      <c r="P133" s="10"/>
      <c r="Q133" s="10"/>
      <c r="R133" s="10"/>
      <c r="S133" s="10"/>
      <c r="T133" s="6"/>
      <c r="U133" s="6"/>
      <c r="V133" s="6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</row>
    <row r="134" ht="15.75" customHeight="1">
      <c r="A134" s="10"/>
      <c r="B134" s="7"/>
      <c r="C134" s="10"/>
      <c r="D134" s="10"/>
      <c r="E134" s="10"/>
      <c r="F134" s="10"/>
      <c r="G134" s="10"/>
      <c r="H134" s="10"/>
      <c r="I134" s="10"/>
      <c r="J134" s="10"/>
      <c r="K134" s="6"/>
      <c r="L134" s="6"/>
      <c r="M134" s="7"/>
      <c r="N134" s="8"/>
      <c r="O134" s="10"/>
      <c r="P134" s="10"/>
      <c r="Q134" s="10"/>
      <c r="R134" s="10"/>
      <c r="S134" s="10"/>
      <c r="T134" s="6"/>
      <c r="U134" s="6"/>
      <c r="V134" s="6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ht="15.75" customHeight="1">
      <c r="A135" s="10"/>
      <c r="B135" s="7"/>
      <c r="C135" s="10"/>
      <c r="D135" s="10"/>
      <c r="E135" s="10"/>
      <c r="F135" s="10"/>
      <c r="G135" s="10"/>
      <c r="H135" s="10"/>
      <c r="I135" s="10"/>
      <c r="J135" s="10"/>
      <c r="K135" s="6"/>
      <c r="L135" s="6"/>
      <c r="M135" s="7"/>
      <c r="N135" s="8"/>
      <c r="O135" s="10"/>
      <c r="P135" s="10"/>
      <c r="Q135" s="10"/>
      <c r="R135" s="10"/>
      <c r="S135" s="10"/>
      <c r="T135" s="6"/>
      <c r="U135" s="6"/>
      <c r="V135" s="6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</row>
    <row r="136" ht="15.75" customHeight="1">
      <c r="A136" s="10"/>
      <c r="B136" s="7"/>
      <c r="C136" s="10"/>
      <c r="D136" s="10"/>
      <c r="E136" s="10"/>
      <c r="F136" s="10"/>
      <c r="G136" s="10"/>
      <c r="H136" s="10"/>
      <c r="I136" s="10"/>
      <c r="J136" s="10"/>
      <c r="K136" s="6"/>
      <c r="L136" s="6"/>
      <c r="M136" s="7"/>
      <c r="N136" s="8"/>
      <c r="O136" s="10"/>
      <c r="P136" s="10"/>
      <c r="Q136" s="10"/>
      <c r="R136" s="10"/>
      <c r="S136" s="10"/>
      <c r="T136" s="6"/>
      <c r="U136" s="6"/>
      <c r="V136" s="6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</row>
    <row r="137" ht="15.75" customHeight="1">
      <c r="A137" s="10"/>
      <c r="B137" s="7"/>
      <c r="C137" s="10"/>
      <c r="D137" s="10"/>
      <c r="E137" s="10"/>
      <c r="F137" s="10"/>
      <c r="G137" s="10"/>
      <c r="H137" s="10"/>
      <c r="I137" s="10"/>
      <c r="J137" s="10"/>
      <c r="K137" s="6"/>
      <c r="L137" s="6"/>
      <c r="M137" s="7"/>
      <c r="N137" s="8"/>
      <c r="O137" s="10"/>
      <c r="P137" s="10"/>
      <c r="Q137" s="10"/>
      <c r="R137" s="10"/>
      <c r="S137" s="10"/>
      <c r="T137" s="6"/>
      <c r="U137" s="6"/>
      <c r="V137" s="6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</row>
    <row r="138" ht="15.75" customHeight="1">
      <c r="A138" s="10"/>
      <c r="B138" s="7"/>
      <c r="C138" s="10"/>
      <c r="D138" s="10"/>
      <c r="E138" s="10"/>
      <c r="F138" s="10"/>
      <c r="G138" s="10"/>
      <c r="H138" s="10"/>
      <c r="I138" s="10"/>
      <c r="J138" s="10"/>
      <c r="K138" s="6"/>
      <c r="L138" s="6"/>
      <c r="M138" s="7"/>
      <c r="N138" s="8"/>
      <c r="O138" s="10"/>
      <c r="P138" s="10"/>
      <c r="Q138" s="10"/>
      <c r="R138" s="10"/>
      <c r="S138" s="10"/>
      <c r="T138" s="6"/>
      <c r="U138" s="6"/>
      <c r="V138" s="6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</row>
    <row r="139" ht="15.75" customHeight="1">
      <c r="A139" s="10"/>
      <c r="B139" s="7"/>
      <c r="C139" s="10"/>
      <c r="D139" s="10"/>
      <c r="E139" s="10"/>
      <c r="F139" s="10"/>
      <c r="G139" s="10"/>
      <c r="H139" s="10"/>
      <c r="I139" s="10"/>
      <c r="J139" s="10"/>
      <c r="K139" s="6"/>
      <c r="L139" s="6"/>
      <c r="M139" s="7"/>
      <c r="N139" s="8"/>
      <c r="O139" s="10"/>
      <c r="P139" s="10"/>
      <c r="Q139" s="10"/>
      <c r="R139" s="10"/>
      <c r="S139" s="10"/>
      <c r="T139" s="6"/>
      <c r="U139" s="6"/>
      <c r="V139" s="6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</row>
    <row r="140" ht="15.75" customHeight="1">
      <c r="A140" s="10"/>
      <c r="B140" s="7"/>
      <c r="C140" s="10"/>
      <c r="D140" s="10"/>
      <c r="E140" s="10"/>
      <c r="F140" s="10"/>
      <c r="G140" s="10"/>
      <c r="H140" s="10"/>
      <c r="I140" s="10"/>
      <c r="J140" s="10"/>
      <c r="K140" s="6"/>
      <c r="L140" s="6"/>
      <c r="M140" s="7"/>
      <c r="N140" s="8"/>
      <c r="O140" s="10"/>
      <c r="P140" s="10"/>
      <c r="Q140" s="10"/>
      <c r="R140" s="10"/>
      <c r="S140" s="10"/>
      <c r="T140" s="6"/>
      <c r="U140" s="6"/>
      <c r="V140" s="6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</row>
    <row r="141" ht="15.75" customHeight="1">
      <c r="A141" s="10"/>
      <c r="B141" s="7"/>
      <c r="C141" s="10"/>
      <c r="D141" s="10"/>
      <c r="E141" s="10"/>
      <c r="F141" s="10"/>
      <c r="G141" s="10"/>
      <c r="H141" s="10"/>
      <c r="I141" s="10"/>
      <c r="J141" s="10"/>
      <c r="K141" s="6"/>
      <c r="L141" s="6"/>
      <c r="M141" s="7"/>
      <c r="N141" s="8"/>
      <c r="O141" s="10"/>
      <c r="P141" s="10"/>
      <c r="Q141" s="10"/>
      <c r="R141" s="10"/>
      <c r="S141" s="10"/>
      <c r="T141" s="6"/>
      <c r="U141" s="6"/>
      <c r="V141" s="6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</row>
    <row r="142" ht="15.75" customHeight="1">
      <c r="A142" s="10"/>
      <c r="B142" s="7"/>
      <c r="C142" s="10"/>
      <c r="D142" s="10"/>
      <c r="E142" s="10"/>
      <c r="F142" s="10"/>
      <c r="G142" s="10"/>
      <c r="H142" s="10"/>
      <c r="I142" s="10"/>
      <c r="J142" s="10"/>
      <c r="K142" s="6"/>
      <c r="L142" s="6"/>
      <c r="M142" s="7"/>
      <c r="N142" s="8"/>
      <c r="O142" s="10"/>
      <c r="P142" s="10"/>
      <c r="Q142" s="10"/>
      <c r="R142" s="10"/>
      <c r="S142" s="10"/>
      <c r="T142" s="6"/>
      <c r="U142" s="6"/>
      <c r="V142" s="6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</row>
    <row r="143" ht="15.75" customHeight="1">
      <c r="A143" s="10"/>
      <c r="B143" s="7"/>
      <c r="C143" s="10"/>
      <c r="D143" s="10"/>
      <c r="E143" s="10"/>
      <c r="F143" s="10"/>
      <c r="G143" s="10"/>
      <c r="H143" s="10"/>
      <c r="I143" s="10"/>
      <c r="J143" s="10"/>
      <c r="K143" s="6"/>
      <c r="L143" s="6"/>
      <c r="M143" s="7"/>
      <c r="N143" s="8"/>
      <c r="O143" s="10"/>
      <c r="P143" s="10"/>
      <c r="Q143" s="10"/>
      <c r="R143" s="10"/>
      <c r="S143" s="10"/>
      <c r="T143" s="6"/>
      <c r="U143" s="6"/>
      <c r="V143" s="6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</row>
    <row r="144" ht="15.75" customHeight="1">
      <c r="A144" s="10"/>
      <c r="B144" s="7"/>
      <c r="C144" s="10"/>
      <c r="D144" s="10"/>
      <c r="E144" s="10"/>
      <c r="F144" s="10"/>
      <c r="G144" s="10"/>
      <c r="H144" s="10"/>
      <c r="I144" s="10"/>
      <c r="J144" s="10"/>
      <c r="K144" s="6"/>
      <c r="L144" s="6"/>
      <c r="M144" s="7"/>
      <c r="N144" s="8"/>
      <c r="O144" s="10"/>
      <c r="P144" s="10"/>
      <c r="Q144" s="10"/>
      <c r="R144" s="10"/>
      <c r="S144" s="10"/>
      <c r="T144" s="6"/>
      <c r="U144" s="6"/>
      <c r="V144" s="6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</row>
    <row r="145" ht="15.75" customHeight="1">
      <c r="A145" s="10"/>
      <c r="B145" s="7"/>
      <c r="C145" s="10"/>
      <c r="D145" s="10"/>
      <c r="E145" s="10"/>
      <c r="F145" s="10"/>
      <c r="G145" s="10"/>
      <c r="H145" s="10"/>
      <c r="I145" s="10"/>
      <c r="J145" s="10"/>
      <c r="K145" s="6"/>
      <c r="L145" s="6"/>
      <c r="M145" s="7"/>
      <c r="N145" s="8"/>
      <c r="O145" s="10"/>
      <c r="P145" s="10"/>
      <c r="Q145" s="10"/>
      <c r="R145" s="10"/>
      <c r="S145" s="10"/>
      <c r="T145" s="6"/>
      <c r="U145" s="6"/>
      <c r="V145" s="6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</row>
    <row r="146" ht="15.75" customHeight="1">
      <c r="A146" s="10"/>
      <c r="B146" s="7"/>
      <c r="C146" s="10"/>
      <c r="D146" s="10"/>
      <c r="E146" s="10"/>
      <c r="F146" s="10"/>
      <c r="G146" s="10"/>
      <c r="H146" s="10"/>
      <c r="I146" s="10"/>
      <c r="J146" s="10"/>
      <c r="K146" s="6"/>
      <c r="L146" s="6"/>
      <c r="M146" s="7"/>
      <c r="N146" s="8"/>
      <c r="O146" s="10"/>
      <c r="P146" s="10"/>
      <c r="Q146" s="10"/>
      <c r="R146" s="10"/>
      <c r="S146" s="10"/>
      <c r="T146" s="6"/>
      <c r="U146" s="6"/>
      <c r="V146" s="6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</row>
    <row r="147" ht="15.75" customHeight="1">
      <c r="A147" s="10"/>
      <c r="B147" s="7"/>
      <c r="C147" s="10"/>
      <c r="D147" s="10"/>
      <c r="E147" s="10"/>
      <c r="F147" s="10"/>
      <c r="G147" s="10"/>
      <c r="H147" s="10"/>
      <c r="I147" s="10"/>
      <c r="J147" s="10"/>
      <c r="K147" s="6"/>
      <c r="L147" s="6"/>
      <c r="M147" s="7"/>
      <c r="N147" s="8"/>
      <c r="O147" s="10"/>
      <c r="P147" s="10"/>
      <c r="Q147" s="10"/>
      <c r="R147" s="10"/>
      <c r="S147" s="10"/>
      <c r="T147" s="6"/>
      <c r="U147" s="6"/>
      <c r="V147" s="6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</row>
    <row r="148" ht="15.75" customHeight="1">
      <c r="A148" s="10"/>
      <c r="B148" s="7"/>
      <c r="C148" s="10"/>
      <c r="D148" s="10"/>
      <c r="E148" s="10"/>
      <c r="F148" s="10"/>
      <c r="G148" s="10"/>
      <c r="H148" s="10"/>
      <c r="I148" s="10"/>
      <c r="J148" s="10"/>
      <c r="K148" s="6"/>
      <c r="L148" s="6"/>
      <c r="M148" s="7"/>
      <c r="N148" s="8"/>
      <c r="O148" s="10"/>
      <c r="P148" s="10"/>
      <c r="Q148" s="10"/>
      <c r="R148" s="10"/>
      <c r="S148" s="10"/>
      <c r="T148" s="6"/>
      <c r="U148" s="6"/>
      <c r="V148" s="6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</row>
    <row r="149" ht="15.75" customHeight="1">
      <c r="A149" s="10"/>
      <c r="B149" s="7"/>
      <c r="C149" s="10"/>
      <c r="D149" s="10"/>
      <c r="E149" s="10"/>
      <c r="F149" s="10"/>
      <c r="G149" s="10"/>
      <c r="H149" s="10"/>
      <c r="I149" s="10"/>
      <c r="J149" s="10"/>
      <c r="K149" s="6"/>
      <c r="L149" s="6"/>
      <c r="M149" s="7"/>
      <c r="N149" s="8"/>
      <c r="O149" s="10"/>
      <c r="P149" s="10"/>
      <c r="Q149" s="10"/>
      <c r="R149" s="10"/>
      <c r="S149" s="10"/>
      <c r="T149" s="6"/>
      <c r="U149" s="6"/>
      <c r="V149" s="6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</row>
    <row r="150" ht="15.75" customHeight="1">
      <c r="A150" s="10"/>
      <c r="B150" s="7"/>
      <c r="C150" s="10"/>
      <c r="D150" s="10"/>
      <c r="E150" s="10"/>
      <c r="F150" s="10"/>
      <c r="G150" s="10"/>
      <c r="H150" s="10"/>
      <c r="I150" s="10"/>
      <c r="J150" s="10"/>
      <c r="K150" s="6"/>
      <c r="L150" s="6"/>
      <c r="M150" s="7"/>
      <c r="N150" s="8"/>
      <c r="O150" s="10"/>
      <c r="P150" s="10"/>
      <c r="Q150" s="10"/>
      <c r="R150" s="10"/>
      <c r="S150" s="10"/>
      <c r="T150" s="6"/>
      <c r="U150" s="6"/>
      <c r="V150" s="6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</row>
    <row r="151" ht="15.75" customHeight="1">
      <c r="A151" s="10"/>
      <c r="B151" s="7"/>
      <c r="C151" s="10"/>
      <c r="D151" s="10"/>
      <c r="E151" s="10"/>
      <c r="F151" s="10"/>
      <c r="G151" s="10"/>
      <c r="H151" s="10"/>
      <c r="I151" s="10"/>
      <c r="J151" s="10"/>
      <c r="K151" s="6"/>
      <c r="L151" s="6"/>
      <c r="M151" s="7"/>
      <c r="N151" s="8"/>
      <c r="O151" s="10"/>
      <c r="P151" s="10"/>
      <c r="Q151" s="10"/>
      <c r="R151" s="10"/>
      <c r="S151" s="10"/>
      <c r="T151" s="6"/>
      <c r="U151" s="6"/>
      <c r="V151" s="6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</row>
    <row r="152" ht="15.75" customHeight="1">
      <c r="A152" s="10"/>
      <c r="B152" s="7"/>
      <c r="C152" s="10"/>
      <c r="D152" s="10"/>
      <c r="E152" s="10"/>
      <c r="F152" s="10"/>
      <c r="G152" s="10"/>
      <c r="H152" s="10"/>
      <c r="I152" s="10"/>
      <c r="J152" s="10"/>
      <c r="K152" s="6"/>
      <c r="L152" s="6"/>
      <c r="M152" s="7"/>
      <c r="N152" s="8"/>
      <c r="O152" s="10"/>
      <c r="P152" s="10"/>
      <c r="Q152" s="10"/>
      <c r="R152" s="10"/>
      <c r="S152" s="10"/>
      <c r="T152" s="6"/>
      <c r="U152" s="6"/>
      <c r="V152" s="6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</row>
    <row r="153" ht="15.75" customHeight="1">
      <c r="A153" s="10"/>
      <c r="B153" s="7"/>
      <c r="C153" s="10"/>
      <c r="D153" s="10"/>
      <c r="E153" s="10"/>
      <c r="F153" s="10"/>
      <c r="G153" s="10"/>
      <c r="H153" s="10"/>
      <c r="I153" s="10"/>
      <c r="J153" s="10"/>
      <c r="K153" s="6"/>
      <c r="L153" s="6"/>
      <c r="M153" s="7"/>
      <c r="N153" s="8"/>
      <c r="O153" s="10"/>
      <c r="P153" s="10"/>
      <c r="Q153" s="10"/>
      <c r="R153" s="10"/>
      <c r="S153" s="10"/>
      <c r="T153" s="6"/>
      <c r="U153" s="6"/>
      <c r="V153" s="6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</row>
    <row r="154" ht="15.75" customHeight="1">
      <c r="A154" s="10"/>
      <c r="B154" s="7"/>
      <c r="C154" s="10"/>
      <c r="D154" s="10"/>
      <c r="E154" s="10"/>
      <c r="F154" s="10"/>
      <c r="G154" s="10"/>
      <c r="H154" s="10"/>
      <c r="I154" s="10"/>
      <c r="J154" s="10"/>
      <c r="K154" s="6"/>
      <c r="L154" s="6"/>
      <c r="M154" s="7"/>
      <c r="N154" s="8"/>
      <c r="O154" s="10"/>
      <c r="P154" s="10"/>
      <c r="Q154" s="10"/>
      <c r="R154" s="10"/>
      <c r="S154" s="10"/>
      <c r="T154" s="6"/>
      <c r="U154" s="6"/>
      <c r="V154" s="6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</row>
    <row r="155" ht="15.75" customHeight="1">
      <c r="A155" s="10"/>
      <c r="B155" s="7"/>
      <c r="C155" s="10"/>
      <c r="D155" s="10"/>
      <c r="E155" s="10"/>
      <c r="F155" s="10"/>
      <c r="G155" s="10"/>
      <c r="H155" s="10"/>
      <c r="I155" s="10"/>
      <c r="J155" s="10"/>
      <c r="K155" s="6"/>
      <c r="L155" s="6"/>
      <c r="M155" s="7"/>
      <c r="N155" s="8"/>
      <c r="O155" s="10"/>
      <c r="P155" s="10"/>
      <c r="Q155" s="10"/>
      <c r="R155" s="10"/>
      <c r="S155" s="10"/>
      <c r="T155" s="6"/>
      <c r="U155" s="6"/>
      <c r="V155" s="6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</row>
    <row r="156" ht="15.75" customHeight="1">
      <c r="A156" s="10"/>
      <c r="B156" s="7"/>
      <c r="C156" s="10"/>
      <c r="D156" s="10"/>
      <c r="E156" s="10"/>
      <c r="F156" s="10"/>
      <c r="G156" s="10"/>
      <c r="H156" s="10"/>
      <c r="I156" s="10"/>
      <c r="J156" s="10"/>
      <c r="K156" s="6"/>
      <c r="L156" s="6"/>
      <c r="M156" s="7"/>
      <c r="N156" s="8"/>
      <c r="O156" s="10"/>
      <c r="P156" s="10"/>
      <c r="Q156" s="10"/>
      <c r="R156" s="10"/>
      <c r="S156" s="10"/>
      <c r="T156" s="6"/>
      <c r="U156" s="6"/>
      <c r="V156" s="6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ht="15.75" customHeight="1">
      <c r="A157" s="10"/>
      <c r="B157" s="7"/>
      <c r="C157" s="10"/>
      <c r="D157" s="10"/>
      <c r="E157" s="10"/>
      <c r="F157" s="10"/>
      <c r="G157" s="10"/>
      <c r="H157" s="10"/>
      <c r="I157" s="10"/>
      <c r="J157" s="10"/>
      <c r="K157" s="6"/>
      <c r="L157" s="6"/>
      <c r="M157" s="7"/>
      <c r="N157" s="8"/>
      <c r="O157" s="10"/>
      <c r="P157" s="10"/>
      <c r="Q157" s="10"/>
      <c r="R157" s="10"/>
      <c r="S157" s="10"/>
      <c r="T157" s="6"/>
      <c r="U157" s="6"/>
      <c r="V157" s="6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</row>
    <row r="158" ht="15.75" customHeight="1">
      <c r="A158" s="10"/>
      <c r="B158" s="7"/>
      <c r="C158" s="10"/>
      <c r="D158" s="10"/>
      <c r="E158" s="10"/>
      <c r="F158" s="10"/>
      <c r="G158" s="10"/>
      <c r="H158" s="10"/>
      <c r="I158" s="10"/>
      <c r="J158" s="10"/>
      <c r="K158" s="6"/>
      <c r="L158" s="6"/>
      <c r="M158" s="7"/>
      <c r="N158" s="8"/>
      <c r="O158" s="10"/>
      <c r="P158" s="10"/>
      <c r="Q158" s="10"/>
      <c r="R158" s="10"/>
      <c r="S158" s="10"/>
      <c r="T158" s="6"/>
      <c r="U158" s="6"/>
      <c r="V158" s="6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</row>
    <row r="159" ht="15.75" customHeight="1">
      <c r="A159" s="10"/>
      <c r="B159" s="7"/>
      <c r="C159" s="10"/>
      <c r="D159" s="10"/>
      <c r="E159" s="10"/>
      <c r="F159" s="10"/>
      <c r="G159" s="10"/>
      <c r="H159" s="10"/>
      <c r="I159" s="10"/>
      <c r="J159" s="10"/>
      <c r="K159" s="6"/>
      <c r="L159" s="6"/>
      <c r="M159" s="7"/>
      <c r="N159" s="8"/>
      <c r="O159" s="10"/>
      <c r="P159" s="10"/>
      <c r="Q159" s="10"/>
      <c r="R159" s="10"/>
      <c r="S159" s="10"/>
      <c r="T159" s="6"/>
      <c r="U159" s="6"/>
      <c r="V159" s="6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</row>
    <row r="160" ht="15.75" customHeight="1">
      <c r="A160" s="10"/>
      <c r="B160" s="7"/>
      <c r="C160" s="10"/>
      <c r="D160" s="10"/>
      <c r="E160" s="10"/>
      <c r="F160" s="10"/>
      <c r="G160" s="10"/>
      <c r="H160" s="10"/>
      <c r="I160" s="10"/>
      <c r="J160" s="10"/>
      <c r="K160" s="6"/>
      <c r="L160" s="6"/>
      <c r="M160" s="7"/>
      <c r="N160" s="8"/>
      <c r="O160" s="10"/>
      <c r="P160" s="10"/>
      <c r="Q160" s="10"/>
      <c r="R160" s="10"/>
      <c r="S160" s="10"/>
      <c r="T160" s="6"/>
      <c r="U160" s="6"/>
      <c r="V160" s="6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</row>
    <row r="161" ht="15.75" customHeight="1">
      <c r="A161" s="10"/>
      <c r="B161" s="7"/>
      <c r="C161" s="10"/>
      <c r="D161" s="10"/>
      <c r="E161" s="10"/>
      <c r="F161" s="10"/>
      <c r="G161" s="10"/>
      <c r="H161" s="10"/>
      <c r="I161" s="10"/>
      <c r="J161" s="10"/>
      <c r="K161" s="6"/>
      <c r="L161" s="6"/>
      <c r="M161" s="7"/>
      <c r="N161" s="8"/>
      <c r="O161" s="10"/>
      <c r="P161" s="10"/>
      <c r="Q161" s="10"/>
      <c r="R161" s="10"/>
      <c r="S161" s="10"/>
      <c r="T161" s="6"/>
      <c r="U161" s="6"/>
      <c r="V161" s="6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</row>
    <row r="162" ht="15.75" customHeight="1">
      <c r="A162" s="10"/>
      <c r="B162" s="7"/>
      <c r="C162" s="10"/>
      <c r="D162" s="10"/>
      <c r="E162" s="10"/>
      <c r="F162" s="10"/>
      <c r="G162" s="10"/>
      <c r="H162" s="10"/>
      <c r="I162" s="10"/>
      <c r="J162" s="10"/>
      <c r="K162" s="6"/>
      <c r="L162" s="6"/>
      <c r="M162" s="7"/>
      <c r="N162" s="8"/>
      <c r="O162" s="10"/>
      <c r="P162" s="10"/>
      <c r="Q162" s="10"/>
      <c r="R162" s="10"/>
      <c r="S162" s="10"/>
      <c r="T162" s="6"/>
      <c r="U162" s="6"/>
      <c r="V162" s="6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</row>
    <row r="163" ht="15.75" customHeight="1">
      <c r="A163" s="10"/>
      <c r="B163" s="7"/>
      <c r="C163" s="10"/>
      <c r="D163" s="10"/>
      <c r="E163" s="10"/>
      <c r="F163" s="10"/>
      <c r="G163" s="10"/>
      <c r="H163" s="10"/>
      <c r="I163" s="10"/>
      <c r="J163" s="10"/>
      <c r="K163" s="6"/>
      <c r="L163" s="6"/>
      <c r="M163" s="7"/>
      <c r="N163" s="8"/>
      <c r="O163" s="10"/>
      <c r="P163" s="10"/>
      <c r="Q163" s="10"/>
      <c r="R163" s="10"/>
      <c r="S163" s="10"/>
      <c r="T163" s="6"/>
      <c r="U163" s="6"/>
      <c r="V163" s="6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</row>
    <row r="164" ht="15.75" customHeight="1">
      <c r="A164" s="10"/>
      <c r="B164" s="7"/>
      <c r="C164" s="10"/>
      <c r="D164" s="10"/>
      <c r="E164" s="10"/>
      <c r="F164" s="10"/>
      <c r="G164" s="10"/>
      <c r="H164" s="10"/>
      <c r="I164" s="10"/>
      <c r="J164" s="10"/>
      <c r="K164" s="6"/>
      <c r="L164" s="6"/>
      <c r="M164" s="7"/>
      <c r="N164" s="8"/>
      <c r="O164" s="10"/>
      <c r="P164" s="10"/>
      <c r="Q164" s="10"/>
      <c r="R164" s="10"/>
      <c r="S164" s="10"/>
      <c r="T164" s="6"/>
      <c r="U164" s="6"/>
      <c r="V164" s="6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</row>
    <row r="165" ht="15.75" customHeight="1">
      <c r="A165" s="10"/>
      <c r="B165" s="7"/>
      <c r="C165" s="10"/>
      <c r="D165" s="10"/>
      <c r="E165" s="10"/>
      <c r="F165" s="10"/>
      <c r="G165" s="10"/>
      <c r="H165" s="10"/>
      <c r="I165" s="10"/>
      <c r="J165" s="10"/>
      <c r="K165" s="6"/>
      <c r="L165" s="6"/>
      <c r="M165" s="7"/>
      <c r="N165" s="8"/>
      <c r="O165" s="10"/>
      <c r="P165" s="10"/>
      <c r="Q165" s="10"/>
      <c r="R165" s="10"/>
      <c r="S165" s="10"/>
      <c r="T165" s="6"/>
      <c r="U165" s="6"/>
      <c r="V165" s="6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</row>
    <row r="166" ht="15.75" customHeight="1">
      <c r="A166" s="10"/>
      <c r="B166" s="7"/>
      <c r="C166" s="10"/>
      <c r="D166" s="10"/>
      <c r="E166" s="10"/>
      <c r="F166" s="10"/>
      <c r="G166" s="10"/>
      <c r="H166" s="10"/>
      <c r="I166" s="10"/>
      <c r="J166" s="10"/>
      <c r="K166" s="6"/>
      <c r="L166" s="6"/>
      <c r="M166" s="7"/>
      <c r="N166" s="8"/>
      <c r="O166" s="10"/>
      <c r="P166" s="10"/>
      <c r="Q166" s="10"/>
      <c r="R166" s="10"/>
      <c r="S166" s="10"/>
      <c r="T166" s="6"/>
      <c r="U166" s="6"/>
      <c r="V166" s="6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</row>
    <row r="167" ht="15.75" customHeight="1">
      <c r="A167" s="10"/>
      <c r="B167" s="7"/>
      <c r="C167" s="10"/>
      <c r="D167" s="10"/>
      <c r="E167" s="10"/>
      <c r="F167" s="10"/>
      <c r="G167" s="10"/>
      <c r="H167" s="10"/>
      <c r="I167" s="10"/>
      <c r="J167" s="10"/>
      <c r="K167" s="6"/>
      <c r="L167" s="6"/>
      <c r="M167" s="7"/>
      <c r="N167" s="8"/>
      <c r="O167" s="10"/>
      <c r="P167" s="10"/>
      <c r="Q167" s="10"/>
      <c r="R167" s="10"/>
      <c r="S167" s="10"/>
      <c r="T167" s="6"/>
      <c r="U167" s="6"/>
      <c r="V167" s="6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</row>
    <row r="168" ht="15.75" customHeight="1">
      <c r="A168" s="10"/>
      <c r="B168" s="7"/>
      <c r="C168" s="10"/>
      <c r="D168" s="10"/>
      <c r="E168" s="10"/>
      <c r="F168" s="10"/>
      <c r="G168" s="10"/>
      <c r="H168" s="10"/>
      <c r="I168" s="10"/>
      <c r="J168" s="10"/>
      <c r="K168" s="6"/>
      <c r="L168" s="6"/>
      <c r="M168" s="7"/>
      <c r="N168" s="8"/>
      <c r="O168" s="10"/>
      <c r="P168" s="10"/>
      <c r="Q168" s="10"/>
      <c r="R168" s="10"/>
      <c r="S168" s="10"/>
      <c r="T168" s="6"/>
      <c r="U168" s="6"/>
      <c r="V168" s="6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</row>
    <row r="169" ht="15.75" customHeight="1">
      <c r="A169" s="10"/>
      <c r="B169" s="7"/>
      <c r="C169" s="10"/>
      <c r="D169" s="10"/>
      <c r="E169" s="10"/>
      <c r="F169" s="10"/>
      <c r="G169" s="10"/>
      <c r="H169" s="10"/>
      <c r="I169" s="10"/>
      <c r="J169" s="10"/>
      <c r="K169" s="6"/>
      <c r="L169" s="6"/>
      <c r="M169" s="7"/>
      <c r="N169" s="8"/>
      <c r="O169" s="10"/>
      <c r="P169" s="10"/>
      <c r="Q169" s="10"/>
      <c r="R169" s="10"/>
      <c r="S169" s="10"/>
      <c r="T169" s="6"/>
      <c r="U169" s="6"/>
      <c r="V169" s="6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</row>
    <row r="170" ht="15.75" customHeight="1">
      <c r="A170" s="10"/>
      <c r="B170" s="7"/>
      <c r="C170" s="10"/>
      <c r="D170" s="10"/>
      <c r="E170" s="10"/>
      <c r="F170" s="10"/>
      <c r="G170" s="10"/>
      <c r="H170" s="10"/>
      <c r="I170" s="10"/>
      <c r="J170" s="10"/>
      <c r="K170" s="6"/>
      <c r="L170" s="6"/>
      <c r="M170" s="7"/>
      <c r="N170" s="8"/>
      <c r="O170" s="10"/>
      <c r="P170" s="10"/>
      <c r="Q170" s="10"/>
      <c r="R170" s="10"/>
      <c r="S170" s="10"/>
      <c r="T170" s="6"/>
      <c r="U170" s="6"/>
      <c r="V170" s="6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</row>
    <row r="171" ht="15.75" customHeight="1">
      <c r="A171" s="10"/>
      <c r="B171" s="7"/>
      <c r="C171" s="10"/>
      <c r="D171" s="10"/>
      <c r="E171" s="10"/>
      <c r="F171" s="10"/>
      <c r="G171" s="10"/>
      <c r="H171" s="10"/>
      <c r="I171" s="10"/>
      <c r="J171" s="10"/>
      <c r="K171" s="6"/>
      <c r="L171" s="6"/>
      <c r="M171" s="7"/>
      <c r="N171" s="8"/>
      <c r="O171" s="10"/>
      <c r="P171" s="10"/>
      <c r="Q171" s="10"/>
      <c r="R171" s="10"/>
      <c r="S171" s="10"/>
      <c r="T171" s="6"/>
      <c r="U171" s="6"/>
      <c r="V171" s="6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</row>
    <row r="172" ht="15.75" customHeight="1">
      <c r="A172" s="10"/>
      <c r="B172" s="7"/>
      <c r="C172" s="10"/>
      <c r="D172" s="10"/>
      <c r="E172" s="10"/>
      <c r="F172" s="10"/>
      <c r="G172" s="10"/>
      <c r="H172" s="10"/>
      <c r="I172" s="10"/>
      <c r="J172" s="10"/>
      <c r="K172" s="6"/>
      <c r="L172" s="6"/>
      <c r="M172" s="7"/>
      <c r="N172" s="8"/>
      <c r="O172" s="10"/>
      <c r="P172" s="10"/>
      <c r="Q172" s="10"/>
      <c r="R172" s="10"/>
      <c r="S172" s="10"/>
      <c r="T172" s="6"/>
      <c r="U172" s="6"/>
      <c r="V172" s="6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</row>
    <row r="173" ht="15.75" customHeight="1">
      <c r="A173" s="10"/>
      <c r="B173" s="7"/>
      <c r="C173" s="10"/>
      <c r="D173" s="10"/>
      <c r="E173" s="10"/>
      <c r="F173" s="10"/>
      <c r="G173" s="10"/>
      <c r="H173" s="10"/>
      <c r="I173" s="10"/>
      <c r="J173" s="10"/>
      <c r="K173" s="6"/>
      <c r="L173" s="6"/>
      <c r="M173" s="7"/>
      <c r="N173" s="8"/>
      <c r="O173" s="10"/>
      <c r="P173" s="10"/>
      <c r="Q173" s="10"/>
      <c r="R173" s="10"/>
      <c r="S173" s="10"/>
      <c r="T173" s="6"/>
      <c r="U173" s="6"/>
      <c r="V173" s="6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</row>
    <row r="174" ht="15.75" customHeight="1">
      <c r="A174" s="10"/>
      <c r="B174" s="7"/>
      <c r="C174" s="10"/>
      <c r="D174" s="10"/>
      <c r="E174" s="10"/>
      <c r="F174" s="10"/>
      <c r="G174" s="10"/>
      <c r="H174" s="10"/>
      <c r="I174" s="10"/>
      <c r="J174" s="10"/>
      <c r="K174" s="6"/>
      <c r="L174" s="6"/>
      <c r="M174" s="7"/>
      <c r="N174" s="8"/>
      <c r="O174" s="10"/>
      <c r="P174" s="10"/>
      <c r="Q174" s="10"/>
      <c r="R174" s="10"/>
      <c r="S174" s="10"/>
      <c r="T174" s="6"/>
      <c r="U174" s="6"/>
      <c r="V174" s="6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</row>
    <row r="175" ht="15.75" customHeight="1">
      <c r="A175" s="10"/>
      <c r="B175" s="7"/>
      <c r="C175" s="10"/>
      <c r="D175" s="10"/>
      <c r="E175" s="10"/>
      <c r="F175" s="10"/>
      <c r="G175" s="10"/>
      <c r="H175" s="10"/>
      <c r="I175" s="10"/>
      <c r="J175" s="10"/>
      <c r="K175" s="6"/>
      <c r="L175" s="6"/>
      <c r="M175" s="7"/>
      <c r="N175" s="8"/>
      <c r="O175" s="10"/>
      <c r="P175" s="10"/>
      <c r="Q175" s="10"/>
      <c r="R175" s="10"/>
      <c r="S175" s="10"/>
      <c r="T175" s="6"/>
      <c r="U175" s="6"/>
      <c r="V175" s="6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</row>
    <row r="176" ht="15.75" customHeight="1">
      <c r="A176" s="10"/>
      <c r="B176" s="7"/>
      <c r="C176" s="10"/>
      <c r="D176" s="10"/>
      <c r="E176" s="10"/>
      <c r="F176" s="10"/>
      <c r="G176" s="10"/>
      <c r="H176" s="10"/>
      <c r="I176" s="10"/>
      <c r="J176" s="10"/>
      <c r="K176" s="6"/>
      <c r="L176" s="6"/>
      <c r="M176" s="7"/>
      <c r="N176" s="8"/>
      <c r="O176" s="10"/>
      <c r="P176" s="10"/>
      <c r="Q176" s="10"/>
      <c r="R176" s="10"/>
      <c r="S176" s="10"/>
      <c r="T176" s="6"/>
      <c r="U176" s="6"/>
      <c r="V176" s="6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</row>
    <row r="177" ht="15.75" customHeight="1">
      <c r="A177" s="10"/>
      <c r="B177" s="7"/>
      <c r="C177" s="10"/>
      <c r="D177" s="10"/>
      <c r="E177" s="10"/>
      <c r="F177" s="10"/>
      <c r="G177" s="10"/>
      <c r="H177" s="10"/>
      <c r="I177" s="10"/>
      <c r="J177" s="10"/>
      <c r="K177" s="6"/>
      <c r="L177" s="6"/>
      <c r="M177" s="7"/>
      <c r="N177" s="8"/>
      <c r="O177" s="10"/>
      <c r="P177" s="10"/>
      <c r="Q177" s="10"/>
      <c r="R177" s="10"/>
      <c r="S177" s="10"/>
      <c r="T177" s="6"/>
      <c r="U177" s="6"/>
      <c r="V177" s="6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</row>
    <row r="178" ht="15.75" customHeight="1">
      <c r="A178" s="10"/>
      <c r="B178" s="7"/>
      <c r="C178" s="10"/>
      <c r="D178" s="10"/>
      <c r="E178" s="10"/>
      <c r="F178" s="10"/>
      <c r="G178" s="10"/>
      <c r="H178" s="10"/>
      <c r="I178" s="10"/>
      <c r="J178" s="10"/>
      <c r="K178" s="6"/>
      <c r="L178" s="6"/>
      <c r="M178" s="7"/>
      <c r="N178" s="8"/>
      <c r="O178" s="10"/>
      <c r="P178" s="10"/>
      <c r="Q178" s="10"/>
      <c r="R178" s="10"/>
      <c r="S178" s="10"/>
      <c r="T178" s="6"/>
      <c r="U178" s="6"/>
      <c r="V178" s="6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</row>
    <row r="179" ht="15.75" customHeight="1">
      <c r="A179" s="10"/>
      <c r="B179" s="7"/>
      <c r="C179" s="10"/>
      <c r="D179" s="10"/>
      <c r="E179" s="10"/>
      <c r="F179" s="10"/>
      <c r="G179" s="10"/>
      <c r="H179" s="10"/>
      <c r="I179" s="10"/>
      <c r="J179" s="10"/>
      <c r="K179" s="6"/>
      <c r="L179" s="6"/>
      <c r="M179" s="7"/>
      <c r="N179" s="8"/>
      <c r="O179" s="10"/>
      <c r="P179" s="10"/>
      <c r="Q179" s="10"/>
      <c r="R179" s="10"/>
      <c r="S179" s="10"/>
      <c r="T179" s="6"/>
      <c r="U179" s="6"/>
      <c r="V179" s="6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</row>
    <row r="180" ht="15.75" customHeight="1">
      <c r="A180" s="10"/>
      <c r="B180" s="7"/>
      <c r="C180" s="10"/>
      <c r="D180" s="10"/>
      <c r="E180" s="10"/>
      <c r="F180" s="10"/>
      <c r="G180" s="10"/>
      <c r="H180" s="10"/>
      <c r="I180" s="10"/>
      <c r="J180" s="10"/>
      <c r="K180" s="6"/>
      <c r="L180" s="6"/>
      <c r="M180" s="7"/>
      <c r="N180" s="8"/>
      <c r="O180" s="10"/>
      <c r="P180" s="10"/>
      <c r="Q180" s="10"/>
      <c r="R180" s="10"/>
      <c r="S180" s="10"/>
      <c r="T180" s="6"/>
      <c r="U180" s="6"/>
      <c r="V180" s="6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</row>
    <row r="181" ht="15.75" customHeight="1">
      <c r="A181" s="10"/>
      <c r="B181" s="7"/>
      <c r="C181" s="10"/>
      <c r="D181" s="10"/>
      <c r="E181" s="10"/>
      <c r="F181" s="10"/>
      <c r="G181" s="10"/>
      <c r="H181" s="10"/>
      <c r="I181" s="10"/>
      <c r="J181" s="10"/>
      <c r="K181" s="6"/>
      <c r="L181" s="6"/>
      <c r="M181" s="7"/>
      <c r="N181" s="8"/>
      <c r="O181" s="10"/>
      <c r="P181" s="10"/>
      <c r="Q181" s="10"/>
      <c r="R181" s="10"/>
      <c r="S181" s="10"/>
      <c r="T181" s="6"/>
      <c r="U181" s="6"/>
      <c r="V181" s="6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</row>
    <row r="182" ht="15.75" customHeight="1">
      <c r="A182" s="10"/>
      <c r="B182" s="7"/>
      <c r="C182" s="10"/>
      <c r="D182" s="10"/>
      <c r="E182" s="10"/>
      <c r="F182" s="10"/>
      <c r="G182" s="10"/>
      <c r="H182" s="10"/>
      <c r="I182" s="10"/>
      <c r="J182" s="10"/>
      <c r="K182" s="6"/>
      <c r="L182" s="6"/>
      <c r="M182" s="7"/>
      <c r="N182" s="8"/>
      <c r="O182" s="10"/>
      <c r="P182" s="10"/>
      <c r="Q182" s="10"/>
      <c r="R182" s="10"/>
      <c r="S182" s="10"/>
      <c r="T182" s="6"/>
      <c r="U182" s="6"/>
      <c r="V182" s="6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</row>
    <row r="183" ht="15.75" customHeight="1">
      <c r="A183" s="10"/>
      <c r="B183" s="7"/>
      <c r="C183" s="10"/>
      <c r="D183" s="10"/>
      <c r="E183" s="10"/>
      <c r="F183" s="10"/>
      <c r="G183" s="10"/>
      <c r="H183" s="10"/>
      <c r="I183" s="10"/>
      <c r="J183" s="10"/>
      <c r="K183" s="6"/>
      <c r="L183" s="6"/>
      <c r="M183" s="7"/>
      <c r="N183" s="8"/>
      <c r="O183" s="10"/>
      <c r="P183" s="10"/>
      <c r="Q183" s="10"/>
      <c r="R183" s="10"/>
      <c r="S183" s="10"/>
      <c r="T183" s="6"/>
      <c r="U183" s="6"/>
      <c r="V183" s="6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</row>
    <row r="184" ht="15.75" customHeight="1">
      <c r="A184" s="10"/>
      <c r="B184" s="7"/>
      <c r="C184" s="10"/>
      <c r="D184" s="10"/>
      <c r="E184" s="10"/>
      <c r="F184" s="10"/>
      <c r="G184" s="10"/>
      <c r="H184" s="10"/>
      <c r="I184" s="10"/>
      <c r="J184" s="10"/>
      <c r="K184" s="6"/>
      <c r="L184" s="6"/>
      <c r="M184" s="7"/>
      <c r="N184" s="8"/>
      <c r="O184" s="10"/>
      <c r="P184" s="10"/>
      <c r="Q184" s="10"/>
      <c r="R184" s="10"/>
      <c r="S184" s="10"/>
      <c r="T184" s="6"/>
      <c r="U184" s="6"/>
      <c r="V184" s="6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</row>
    <row r="185" ht="15.75" customHeight="1">
      <c r="A185" s="10"/>
      <c r="B185" s="7"/>
      <c r="C185" s="10"/>
      <c r="D185" s="10"/>
      <c r="E185" s="10"/>
      <c r="F185" s="10"/>
      <c r="G185" s="10"/>
      <c r="H185" s="10"/>
      <c r="I185" s="10"/>
      <c r="J185" s="10"/>
      <c r="K185" s="6"/>
      <c r="L185" s="6"/>
      <c r="M185" s="7"/>
      <c r="N185" s="8"/>
      <c r="O185" s="10"/>
      <c r="P185" s="10"/>
      <c r="Q185" s="10"/>
      <c r="R185" s="10"/>
      <c r="S185" s="10"/>
      <c r="T185" s="6"/>
      <c r="U185" s="6"/>
      <c r="V185" s="6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</row>
    <row r="186" ht="15.75" customHeight="1">
      <c r="A186" s="10"/>
      <c r="B186" s="7"/>
      <c r="C186" s="10"/>
      <c r="D186" s="10"/>
      <c r="E186" s="10"/>
      <c r="F186" s="10"/>
      <c r="G186" s="10"/>
      <c r="H186" s="10"/>
      <c r="I186" s="10"/>
      <c r="J186" s="10"/>
      <c r="K186" s="6"/>
      <c r="L186" s="6"/>
      <c r="M186" s="7"/>
      <c r="N186" s="8"/>
      <c r="O186" s="10"/>
      <c r="P186" s="10"/>
      <c r="Q186" s="10"/>
      <c r="R186" s="10"/>
      <c r="S186" s="10"/>
      <c r="T186" s="6"/>
      <c r="U186" s="6"/>
      <c r="V186" s="6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</row>
    <row r="187" ht="15.75" customHeight="1">
      <c r="A187" s="10"/>
      <c r="B187" s="7"/>
      <c r="C187" s="10"/>
      <c r="D187" s="10"/>
      <c r="E187" s="10"/>
      <c r="F187" s="10"/>
      <c r="G187" s="10"/>
      <c r="H187" s="10"/>
      <c r="I187" s="10"/>
      <c r="J187" s="10"/>
      <c r="K187" s="6"/>
      <c r="L187" s="6"/>
      <c r="M187" s="7"/>
      <c r="N187" s="8"/>
      <c r="O187" s="10"/>
      <c r="P187" s="10"/>
      <c r="Q187" s="10"/>
      <c r="R187" s="10"/>
      <c r="S187" s="10"/>
      <c r="T187" s="6"/>
      <c r="U187" s="6"/>
      <c r="V187" s="6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</row>
    <row r="188" ht="15.75" customHeight="1">
      <c r="A188" s="10"/>
      <c r="B188" s="7"/>
      <c r="C188" s="10"/>
      <c r="D188" s="10"/>
      <c r="E188" s="10"/>
      <c r="F188" s="10"/>
      <c r="G188" s="10"/>
      <c r="H188" s="10"/>
      <c r="I188" s="10"/>
      <c r="J188" s="10"/>
      <c r="K188" s="6"/>
      <c r="L188" s="6"/>
      <c r="M188" s="7"/>
      <c r="N188" s="8"/>
      <c r="O188" s="10"/>
      <c r="P188" s="10"/>
      <c r="Q188" s="10"/>
      <c r="R188" s="10"/>
      <c r="S188" s="10"/>
      <c r="T188" s="6"/>
      <c r="U188" s="6"/>
      <c r="V188" s="6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</row>
    <row r="189" ht="15.75" customHeight="1">
      <c r="A189" s="10"/>
      <c r="B189" s="7"/>
      <c r="C189" s="10"/>
      <c r="D189" s="10"/>
      <c r="E189" s="10"/>
      <c r="F189" s="10"/>
      <c r="G189" s="10"/>
      <c r="H189" s="10"/>
      <c r="I189" s="10"/>
      <c r="J189" s="10"/>
      <c r="K189" s="6"/>
      <c r="L189" s="6"/>
      <c r="M189" s="7"/>
      <c r="N189" s="8"/>
      <c r="O189" s="10"/>
      <c r="P189" s="10"/>
      <c r="Q189" s="10"/>
      <c r="R189" s="10"/>
      <c r="S189" s="10"/>
      <c r="T189" s="6"/>
      <c r="U189" s="6"/>
      <c r="V189" s="6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</row>
    <row r="190" ht="15.75" customHeight="1">
      <c r="A190" s="10"/>
      <c r="B190" s="7"/>
      <c r="C190" s="10"/>
      <c r="D190" s="10"/>
      <c r="E190" s="10"/>
      <c r="F190" s="10"/>
      <c r="G190" s="10"/>
      <c r="H190" s="10"/>
      <c r="I190" s="10"/>
      <c r="J190" s="10"/>
      <c r="K190" s="6"/>
      <c r="L190" s="6"/>
      <c r="M190" s="7"/>
      <c r="N190" s="8"/>
      <c r="O190" s="10"/>
      <c r="P190" s="10"/>
      <c r="Q190" s="10"/>
      <c r="R190" s="10"/>
      <c r="S190" s="10"/>
      <c r="T190" s="6"/>
      <c r="U190" s="6"/>
      <c r="V190" s="6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</row>
    <row r="191" ht="15.75" customHeight="1">
      <c r="A191" s="10"/>
      <c r="B191" s="7"/>
      <c r="C191" s="10"/>
      <c r="D191" s="10"/>
      <c r="E191" s="10"/>
      <c r="F191" s="10"/>
      <c r="G191" s="10"/>
      <c r="H191" s="10"/>
      <c r="I191" s="10"/>
      <c r="J191" s="10"/>
      <c r="K191" s="6"/>
      <c r="L191" s="6"/>
      <c r="M191" s="7"/>
      <c r="N191" s="8"/>
      <c r="O191" s="10"/>
      <c r="P191" s="10"/>
      <c r="Q191" s="10"/>
      <c r="R191" s="10"/>
      <c r="S191" s="10"/>
      <c r="T191" s="6"/>
      <c r="U191" s="6"/>
      <c r="V191" s="6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</row>
    <row r="192" ht="15.75" customHeight="1">
      <c r="A192" s="10"/>
      <c r="B192" s="7"/>
      <c r="C192" s="10"/>
      <c r="D192" s="10"/>
      <c r="E192" s="10"/>
      <c r="F192" s="10"/>
      <c r="G192" s="10"/>
      <c r="H192" s="10"/>
      <c r="I192" s="10"/>
      <c r="J192" s="10"/>
      <c r="K192" s="6"/>
      <c r="L192" s="6"/>
      <c r="M192" s="7"/>
      <c r="N192" s="8"/>
      <c r="O192" s="10"/>
      <c r="P192" s="10"/>
      <c r="Q192" s="10"/>
      <c r="R192" s="10"/>
      <c r="S192" s="10"/>
      <c r="T192" s="6"/>
      <c r="U192" s="6"/>
      <c r="V192" s="6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</row>
    <row r="193" ht="15.75" customHeight="1">
      <c r="A193" s="10"/>
      <c r="B193" s="7"/>
      <c r="C193" s="10"/>
      <c r="D193" s="10"/>
      <c r="E193" s="10"/>
      <c r="F193" s="10"/>
      <c r="G193" s="10"/>
      <c r="H193" s="10"/>
      <c r="I193" s="10"/>
      <c r="J193" s="10"/>
      <c r="K193" s="6"/>
      <c r="L193" s="6"/>
      <c r="M193" s="7"/>
      <c r="N193" s="8"/>
      <c r="O193" s="10"/>
      <c r="P193" s="10"/>
      <c r="Q193" s="10"/>
      <c r="R193" s="10"/>
      <c r="S193" s="10"/>
      <c r="T193" s="6"/>
      <c r="U193" s="6"/>
      <c r="V193" s="6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</row>
    <row r="194" ht="15.75" customHeight="1">
      <c r="A194" s="10"/>
      <c r="B194" s="7"/>
      <c r="C194" s="10"/>
      <c r="D194" s="10"/>
      <c r="E194" s="10"/>
      <c r="F194" s="10"/>
      <c r="G194" s="10"/>
      <c r="H194" s="10"/>
      <c r="I194" s="10"/>
      <c r="J194" s="10"/>
      <c r="K194" s="6"/>
      <c r="L194" s="6"/>
      <c r="M194" s="7"/>
      <c r="N194" s="8"/>
      <c r="O194" s="10"/>
      <c r="P194" s="10"/>
      <c r="Q194" s="10"/>
      <c r="R194" s="10"/>
      <c r="S194" s="10"/>
      <c r="T194" s="6"/>
      <c r="U194" s="6"/>
      <c r="V194" s="6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</row>
    <row r="195" ht="15.75" customHeight="1">
      <c r="A195" s="10"/>
      <c r="B195" s="7"/>
      <c r="C195" s="10"/>
      <c r="D195" s="10"/>
      <c r="E195" s="10"/>
      <c r="F195" s="10"/>
      <c r="G195" s="10"/>
      <c r="H195" s="10"/>
      <c r="I195" s="10"/>
      <c r="J195" s="10"/>
      <c r="K195" s="6"/>
      <c r="L195" s="6"/>
      <c r="M195" s="7"/>
      <c r="N195" s="8"/>
      <c r="O195" s="10"/>
      <c r="P195" s="10"/>
      <c r="Q195" s="10"/>
      <c r="R195" s="10"/>
      <c r="S195" s="10"/>
      <c r="T195" s="6"/>
      <c r="U195" s="6"/>
      <c r="V195" s="6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</row>
    <row r="196" ht="15.75" customHeight="1">
      <c r="A196" s="10"/>
      <c r="B196" s="7"/>
      <c r="C196" s="10"/>
      <c r="D196" s="10"/>
      <c r="E196" s="10"/>
      <c r="F196" s="10"/>
      <c r="G196" s="10"/>
      <c r="H196" s="10"/>
      <c r="I196" s="10"/>
      <c r="J196" s="10"/>
      <c r="K196" s="6"/>
      <c r="L196" s="6"/>
      <c r="M196" s="7"/>
      <c r="N196" s="8"/>
      <c r="O196" s="10"/>
      <c r="P196" s="10"/>
      <c r="Q196" s="10"/>
      <c r="R196" s="10"/>
      <c r="S196" s="10"/>
      <c r="T196" s="6"/>
      <c r="U196" s="6"/>
      <c r="V196" s="6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</row>
    <row r="197" ht="15.75" customHeight="1">
      <c r="A197" s="10"/>
      <c r="B197" s="7"/>
      <c r="C197" s="10"/>
      <c r="D197" s="10"/>
      <c r="E197" s="10"/>
      <c r="F197" s="10"/>
      <c r="G197" s="10"/>
      <c r="H197" s="10"/>
      <c r="I197" s="10"/>
      <c r="J197" s="10"/>
      <c r="K197" s="6"/>
      <c r="L197" s="6"/>
      <c r="M197" s="7"/>
      <c r="N197" s="8"/>
      <c r="O197" s="10"/>
      <c r="P197" s="10"/>
      <c r="Q197" s="10"/>
      <c r="R197" s="10"/>
      <c r="S197" s="10"/>
      <c r="T197" s="6"/>
      <c r="U197" s="6"/>
      <c r="V197" s="6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</row>
    <row r="198" ht="15.75" customHeight="1">
      <c r="A198" s="10"/>
      <c r="B198" s="7"/>
      <c r="C198" s="10"/>
      <c r="D198" s="10"/>
      <c r="E198" s="10"/>
      <c r="F198" s="10"/>
      <c r="G198" s="10"/>
      <c r="H198" s="10"/>
      <c r="I198" s="10"/>
      <c r="J198" s="10"/>
      <c r="K198" s="6"/>
      <c r="L198" s="6"/>
      <c r="M198" s="7"/>
      <c r="N198" s="8"/>
      <c r="O198" s="10"/>
      <c r="P198" s="10"/>
      <c r="Q198" s="10"/>
      <c r="R198" s="10"/>
      <c r="S198" s="10"/>
      <c r="T198" s="6"/>
      <c r="U198" s="6"/>
      <c r="V198" s="6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</row>
    <row r="199" ht="15.75" customHeight="1">
      <c r="A199" s="10"/>
      <c r="B199" s="7"/>
      <c r="C199" s="10"/>
      <c r="D199" s="10"/>
      <c r="E199" s="10"/>
      <c r="F199" s="10"/>
      <c r="G199" s="10"/>
      <c r="H199" s="10"/>
      <c r="I199" s="10"/>
      <c r="J199" s="10"/>
      <c r="K199" s="6"/>
      <c r="L199" s="6"/>
      <c r="M199" s="7"/>
      <c r="N199" s="8"/>
      <c r="O199" s="10"/>
      <c r="P199" s="10"/>
      <c r="Q199" s="10"/>
      <c r="R199" s="10"/>
      <c r="S199" s="10"/>
      <c r="T199" s="6"/>
      <c r="U199" s="6"/>
      <c r="V199" s="6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</row>
    <row r="200" ht="15.75" customHeight="1">
      <c r="A200" s="10"/>
      <c r="B200" s="7"/>
      <c r="C200" s="10"/>
      <c r="D200" s="10"/>
      <c r="E200" s="10"/>
      <c r="F200" s="10"/>
      <c r="G200" s="10"/>
      <c r="H200" s="10"/>
      <c r="I200" s="10"/>
      <c r="J200" s="10"/>
      <c r="K200" s="6"/>
      <c r="L200" s="6"/>
      <c r="M200" s="7"/>
      <c r="N200" s="8"/>
      <c r="O200" s="10"/>
      <c r="P200" s="10"/>
      <c r="Q200" s="10"/>
      <c r="R200" s="10"/>
      <c r="S200" s="10"/>
      <c r="T200" s="6"/>
      <c r="U200" s="6"/>
      <c r="V200" s="6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</row>
    <row r="201" ht="15.75" customHeight="1">
      <c r="A201" s="10"/>
      <c r="B201" s="7"/>
      <c r="C201" s="10"/>
      <c r="D201" s="10"/>
      <c r="E201" s="10"/>
      <c r="F201" s="10"/>
      <c r="G201" s="10"/>
      <c r="H201" s="10"/>
      <c r="I201" s="10"/>
      <c r="J201" s="10"/>
      <c r="K201" s="6"/>
      <c r="L201" s="6"/>
      <c r="M201" s="7"/>
      <c r="N201" s="8"/>
      <c r="O201" s="10"/>
      <c r="P201" s="10"/>
      <c r="Q201" s="10"/>
      <c r="R201" s="10"/>
      <c r="S201" s="10"/>
      <c r="T201" s="6"/>
      <c r="U201" s="6"/>
      <c r="V201" s="6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</row>
    <row r="202" ht="15.75" customHeight="1">
      <c r="A202" s="10"/>
      <c r="B202" s="7"/>
      <c r="C202" s="10"/>
      <c r="D202" s="10"/>
      <c r="E202" s="10"/>
      <c r="F202" s="10"/>
      <c r="G202" s="10"/>
      <c r="H202" s="10"/>
      <c r="I202" s="10"/>
      <c r="J202" s="10"/>
      <c r="K202" s="6"/>
      <c r="L202" s="6"/>
      <c r="M202" s="7"/>
      <c r="N202" s="8"/>
      <c r="O202" s="10"/>
      <c r="P202" s="10"/>
      <c r="Q202" s="10"/>
      <c r="R202" s="10"/>
      <c r="S202" s="10"/>
      <c r="T202" s="6"/>
      <c r="U202" s="6"/>
      <c r="V202" s="6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ht="15.75" customHeight="1">
      <c r="A203" s="10"/>
      <c r="B203" s="7"/>
      <c r="C203" s="10"/>
      <c r="D203" s="10"/>
      <c r="E203" s="10"/>
      <c r="F203" s="10"/>
      <c r="G203" s="10"/>
      <c r="H203" s="10"/>
      <c r="I203" s="10"/>
      <c r="J203" s="10"/>
      <c r="K203" s="6"/>
      <c r="L203" s="6"/>
      <c r="M203" s="7"/>
      <c r="N203" s="8"/>
      <c r="O203" s="10"/>
      <c r="P203" s="10"/>
      <c r="Q203" s="10"/>
      <c r="R203" s="10"/>
      <c r="S203" s="10"/>
      <c r="T203" s="6"/>
      <c r="U203" s="6"/>
      <c r="V203" s="6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</row>
    <row r="204" ht="15.75" customHeight="1">
      <c r="A204" s="10"/>
      <c r="B204" s="7"/>
      <c r="C204" s="10"/>
      <c r="D204" s="10"/>
      <c r="E204" s="10"/>
      <c r="F204" s="10"/>
      <c r="G204" s="10"/>
      <c r="H204" s="10"/>
      <c r="I204" s="10"/>
      <c r="J204" s="10"/>
      <c r="K204" s="6"/>
      <c r="L204" s="6"/>
      <c r="M204" s="7"/>
      <c r="N204" s="8"/>
      <c r="O204" s="10"/>
      <c r="P204" s="10"/>
      <c r="Q204" s="10"/>
      <c r="R204" s="10"/>
      <c r="S204" s="10"/>
      <c r="T204" s="6"/>
      <c r="U204" s="6"/>
      <c r="V204" s="6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</row>
    <row r="205" ht="15.75" customHeight="1">
      <c r="A205" s="10"/>
      <c r="B205" s="7"/>
      <c r="C205" s="10"/>
      <c r="D205" s="10"/>
      <c r="E205" s="10"/>
      <c r="F205" s="10"/>
      <c r="G205" s="10"/>
      <c r="H205" s="10"/>
      <c r="I205" s="10"/>
      <c r="J205" s="10"/>
      <c r="K205" s="6"/>
      <c r="L205" s="6"/>
      <c r="M205" s="7"/>
      <c r="N205" s="8"/>
      <c r="O205" s="10"/>
      <c r="P205" s="10"/>
      <c r="Q205" s="10"/>
      <c r="R205" s="10"/>
      <c r="S205" s="10"/>
      <c r="T205" s="6"/>
      <c r="U205" s="6"/>
      <c r="V205" s="6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</row>
    <row r="206" ht="15.75" customHeight="1">
      <c r="A206" s="10"/>
      <c r="B206" s="7"/>
      <c r="C206" s="10"/>
      <c r="D206" s="10"/>
      <c r="E206" s="10"/>
      <c r="F206" s="10"/>
      <c r="G206" s="10"/>
      <c r="H206" s="10"/>
      <c r="I206" s="10"/>
      <c r="J206" s="10"/>
      <c r="K206" s="6"/>
      <c r="L206" s="6"/>
      <c r="M206" s="7"/>
      <c r="N206" s="8"/>
      <c r="O206" s="10"/>
      <c r="P206" s="10"/>
      <c r="Q206" s="10"/>
      <c r="R206" s="10"/>
      <c r="S206" s="10"/>
      <c r="T206" s="6"/>
      <c r="U206" s="6"/>
      <c r="V206" s="6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</row>
    <row r="207" ht="15.75" customHeight="1">
      <c r="A207" s="10"/>
      <c r="B207" s="7"/>
      <c r="C207" s="10"/>
      <c r="D207" s="10"/>
      <c r="E207" s="10"/>
      <c r="F207" s="10"/>
      <c r="G207" s="10"/>
      <c r="H207" s="10"/>
      <c r="I207" s="10"/>
      <c r="J207" s="10"/>
      <c r="K207" s="6"/>
      <c r="L207" s="6"/>
      <c r="M207" s="7"/>
      <c r="N207" s="8"/>
      <c r="O207" s="10"/>
      <c r="P207" s="10"/>
      <c r="Q207" s="10"/>
      <c r="R207" s="10"/>
      <c r="S207" s="10"/>
      <c r="T207" s="6"/>
      <c r="U207" s="6"/>
      <c r="V207" s="6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</row>
    <row r="208" ht="15.75" customHeight="1">
      <c r="A208" s="10"/>
      <c r="B208" s="7"/>
      <c r="C208" s="10"/>
      <c r="D208" s="10"/>
      <c r="E208" s="10"/>
      <c r="F208" s="10"/>
      <c r="G208" s="10"/>
      <c r="H208" s="10"/>
      <c r="I208" s="10"/>
      <c r="J208" s="10"/>
      <c r="K208" s="6"/>
      <c r="L208" s="6"/>
      <c r="M208" s="7"/>
      <c r="N208" s="8"/>
      <c r="O208" s="10"/>
      <c r="P208" s="10"/>
      <c r="Q208" s="10"/>
      <c r="R208" s="10"/>
      <c r="S208" s="10"/>
      <c r="T208" s="6"/>
      <c r="U208" s="6"/>
      <c r="V208" s="6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</row>
    <row r="209" ht="15.75" customHeight="1">
      <c r="A209" s="10"/>
      <c r="B209" s="7"/>
      <c r="C209" s="10"/>
      <c r="D209" s="10"/>
      <c r="E209" s="10"/>
      <c r="F209" s="10"/>
      <c r="G209" s="10"/>
      <c r="H209" s="10"/>
      <c r="I209" s="10"/>
      <c r="J209" s="10"/>
      <c r="K209" s="6"/>
      <c r="L209" s="6"/>
      <c r="M209" s="7"/>
      <c r="N209" s="8"/>
      <c r="O209" s="10"/>
      <c r="P209" s="10"/>
      <c r="Q209" s="10"/>
      <c r="R209" s="10"/>
      <c r="S209" s="10"/>
      <c r="T209" s="6"/>
      <c r="U209" s="6"/>
      <c r="V209" s="6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</row>
    <row r="210" ht="15.75" customHeight="1">
      <c r="A210" s="10"/>
      <c r="B210" s="7"/>
      <c r="C210" s="10"/>
      <c r="D210" s="10"/>
      <c r="E210" s="10"/>
      <c r="F210" s="10"/>
      <c r="G210" s="10"/>
      <c r="H210" s="10"/>
      <c r="I210" s="10"/>
      <c r="J210" s="10"/>
      <c r="K210" s="6"/>
      <c r="L210" s="6"/>
      <c r="M210" s="7"/>
      <c r="N210" s="8"/>
      <c r="O210" s="10"/>
      <c r="P210" s="10"/>
      <c r="Q210" s="10"/>
      <c r="R210" s="10"/>
      <c r="S210" s="10"/>
      <c r="T210" s="6"/>
      <c r="U210" s="6"/>
      <c r="V210" s="6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</row>
    <row r="211" ht="15.75" customHeight="1">
      <c r="A211" s="10"/>
      <c r="B211" s="7"/>
      <c r="C211" s="10"/>
      <c r="D211" s="10"/>
      <c r="E211" s="10"/>
      <c r="F211" s="10"/>
      <c r="G211" s="10"/>
      <c r="H211" s="10"/>
      <c r="I211" s="10"/>
      <c r="J211" s="10"/>
      <c r="K211" s="6"/>
      <c r="L211" s="6"/>
      <c r="M211" s="7"/>
      <c r="N211" s="8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</row>
    <row r="212" ht="15.75" customHeight="1">
      <c r="A212" s="10"/>
      <c r="B212" s="7"/>
      <c r="C212" s="10"/>
      <c r="D212" s="10"/>
      <c r="E212" s="10"/>
      <c r="F212" s="10"/>
      <c r="G212" s="10"/>
      <c r="H212" s="10"/>
      <c r="I212" s="10"/>
      <c r="J212" s="10"/>
      <c r="K212" s="6"/>
      <c r="L212" s="6"/>
      <c r="M212" s="7"/>
      <c r="N212" s="8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</row>
    <row r="213" ht="15.75" customHeight="1">
      <c r="A213" s="10"/>
      <c r="B213" s="7"/>
      <c r="C213" s="10"/>
      <c r="D213" s="10"/>
      <c r="E213" s="10"/>
      <c r="F213" s="10"/>
      <c r="G213" s="10"/>
      <c r="H213" s="10"/>
      <c r="I213" s="10"/>
      <c r="J213" s="10"/>
      <c r="K213" s="6"/>
      <c r="L213" s="6"/>
      <c r="M213" s="7"/>
      <c r="N213" s="8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</row>
    <row r="214" ht="15.75" customHeight="1">
      <c r="A214" s="10"/>
      <c r="B214" s="7"/>
      <c r="C214" s="10"/>
      <c r="D214" s="10"/>
      <c r="E214" s="10"/>
      <c r="F214" s="10"/>
      <c r="G214" s="10"/>
      <c r="H214" s="10"/>
      <c r="I214" s="10"/>
      <c r="J214" s="10"/>
      <c r="K214" s="6"/>
      <c r="L214" s="6"/>
      <c r="M214" s="7"/>
      <c r="N214" s="8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</row>
    <row r="215" ht="15.75" customHeight="1">
      <c r="A215" s="10"/>
      <c r="B215" s="7"/>
      <c r="C215" s="10"/>
      <c r="D215" s="10"/>
      <c r="E215" s="10"/>
      <c r="F215" s="10"/>
      <c r="G215" s="10"/>
      <c r="H215" s="10"/>
      <c r="I215" s="10"/>
      <c r="J215" s="10"/>
      <c r="K215" s="6"/>
      <c r="L215" s="6"/>
      <c r="M215" s="7"/>
      <c r="N215" s="8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</row>
    <row r="216" ht="15.75" customHeight="1">
      <c r="A216" s="10"/>
      <c r="B216" s="7"/>
      <c r="C216" s="10"/>
      <c r="D216" s="10"/>
      <c r="E216" s="10"/>
      <c r="F216" s="10"/>
      <c r="G216" s="10"/>
      <c r="H216" s="10"/>
      <c r="I216" s="10"/>
      <c r="J216" s="10"/>
      <c r="K216" s="6"/>
      <c r="L216" s="6"/>
      <c r="M216" s="7"/>
      <c r="N216" s="8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</row>
    <row r="217" ht="15.75" customHeight="1">
      <c r="A217" s="10"/>
      <c r="B217" s="7"/>
      <c r="C217" s="10"/>
      <c r="D217" s="10"/>
      <c r="E217" s="10"/>
      <c r="F217" s="10"/>
      <c r="G217" s="10"/>
      <c r="H217" s="10"/>
      <c r="I217" s="10"/>
      <c r="J217" s="10"/>
      <c r="K217" s="6"/>
      <c r="L217" s="6"/>
      <c r="M217" s="7"/>
      <c r="N217" s="8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</row>
    <row r="218" ht="15.75" customHeight="1">
      <c r="A218" s="10"/>
      <c r="B218" s="7"/>
      <c r="C218" s="10"/>
      <c r="D218" s="10"/>
      <c r="E218" s="10"/>
      <c r="F218" s="10"/>
      <c r="G218" s="10"/>
      <c r="H218" s="10"/>
      <c r="I218" s="10"/>
      <c r="J218" s="10"/>
      <c r="K218" s="6"/>
      <c r="L218" s="6"/>
      <c r="M218" s="7"/>
      <c r="N218" s="8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</row>
    <row r="219" ht="15.75" customHeight="1">
      <c r="A219" s="10"/>
      <c r="B219" s="7"/>
      <c r="C219" s="10"/>
      <c r="D219" s="10"/>
      <c r="E219" s="10"/>
      <c r="F219" s="10"/>
      <c r="G219" s="10"/>
      <c r="H219" s="10"/>
      <c r="I219" s="10"/>
      <c r="J219" s="10"/>
      <c r="K219" s="6"/>
      <c r="L219" s="6"/>
      <c r="M219" s="7"/>
      <c r="N219" s="8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</row>
    <row r="220" ht="15.75" customHeight="1">
      <c r="A220" s="10"/>
      <c r="B220" s="7"/>
      <c r="C220" s="10"/>
      <c r="D220" s="10"/>
      <c r="E220" s="10"/>
      <c r="F220" s="10"/>
      <c r="G220" s="10"/>
      <c r="H220" s="10"/>
      <c r="I220" s="10"/>
      <c r="J220" s="10"/>
      <c r="K220" s="6"/>
      <c r="L220" s="6"/>
      <c r="M220" s="7"/>
      <c r="N220" s="8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7"/>
      <c r="N221" s="8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7"/>
      <c r="N222" s="8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7"/>
      <c r="N223" s="8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7"/>
      <c r="N224" s="8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7"/>
      <c r="N225" s="8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6" t="s">
        <v>67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>
      <c r="A2" s="118" t="s">
        <v>68</v>
      </c>
      <c r="B2" s="119">
        <v>3.0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>
      <c r="A3" s="119" t="s">
        <v>69</v>
      </c>
      <c r="B3" s="119">
        <v>1.0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>
      <c r="A4" s="119" t="s">
        <v>70</v>
      </c>
      <c r="B4" s="119">
        <v>0.0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>
      <c r="A11" s="117"/>
      <c r="B11" s="117"/>
      <c r="C11" s="117"/>
      <c r="D11" s="2" t="s">
        <v>1</v>
      </c>
      <c r="E11" s="3"/>
      <c r="F11" s="4" t="s">
        <v>2</v>
      </c>
      <c r="G11" s="5">
        <f>'ТУР1'!$F$1</f>
        <v>45718</v>
      </c>
      <c r="H11" s="117"/>
      <c r="I11" s="2" t="s">
        <v>1</v>
      </c>
      <c r="J11" s="3"/>
      <c r="K11" s="4" t="s">
        <v>44</v>
      </c>
      <c r="L11" s="5">
        <f>'ТУР1'!$F$1</f>
        <v>45718</v>
      </c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>
      <c r="A13" s="117"/>
      <c r="B13" s="117"/>
      <c r="C13" s="117"/>
      <c r="D13" s="22" t="s">
        <v>12</v>
      </c>
      <c r="E13" s="22" t="s">
        <v>13</v>
      </c>
      <c r="F13" s="22" t="s">
        <v>14</v>
      </c>
      <c r="G13" s="117"/>
      <c r="H13" s="117"/>
      <c r="I13" s="22" t="s">
        <v>12</v>
      </c>
      <c r="J13" s="22" t="s">
        <v>13</v>
      </c>
      <c r="K13" s="22" t="s">
        <v>14</v>
      </c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>
      <c r="A14" s="117"/>
      <c r="B14" s="117"/>
      <c r="C14" s="117"/>
      <c r="D14" s="120" t="str">
        <f>'ТУР1'!$C$4</f>
        <v>Евгений П. </v>
      </c>
      <c r="E14" s="121" t="str">
        <f>'ТУР1'!$D$4</f>
        <v>Италия</v>
      </c>
      <c r="F14" s="120" t="str">
        <f>'ТУР1'!$E$4</f>
        <v>Dresel</v>
      </c>
      <c r="G14" s="117"/>
      <c r="H14" s="117"/>
      <c r="I14" s="120" t="str">
        <f>'ТУР2'!$C$4</f>
        <v>Евгений П. </v>
      </c>
      <c r="J14" s="121" t="str">
        <f>'ТУР2'!$D$4</f>
        <v>Нидерланды</v>
      </c>
      <c r="K14" s="120" t="str">
        <f>'ТУР2'!$E$4</f>
        <v>Dresel</v>
      </c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>
      <c r="A15" s="117"/>
      <c r="B15" s="117"/>
      <c r="C15" s="117"/>
      <c r="D15" s="121" t="str">
        <f>'ТУР1'!$C$5</f>
        <v>Азамат Г.</v>
      </c>
      <c r="E15" s="121" t="str">
        <f>'ТУР1'!$D$5</f>
        <v>Германия</v>
      </c>
      <c r="F15" s="120" t="str">
        <f>'ТУР1'!$E$5</f>
        <v>azalazy</v>
      </c>
      <c r="G15" s="117"/>
      <c r="H15" s="117"/>
      <c r="I15" s="121" t="str">
        <f>'ТУР2'!$C$5</f>
        <v>Азамат Г.</v>
      </c>
      <c r="J15" s="121" t="str">
        <f>'ТУР2'!$D$5</f>
        <v>Англия</v>
      </c>
      <c r="K15" s="120" t="str">
        <f>'ТУР2'!$E$5</f>
        <v>azalazy</v>
      </c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>
      <c r="A16" s="117"/>
      <c r="B16" s="117"/>
      <c r="C16" s="117"/>
      <c r="D16" s="121" t="str">
        <f>'ТУР1'!$C$6</f>
        <v>Тимур А.</v>
      </c>
      <c r="E16" s="121" t="str">
        <f>'ТУР1'!$D$6</f>
        <v>Аргентина</v>
      </c>
      <c r="F16" s="120" t="str">
        <f>'ТУР1'!$E$6</f>
        <v>Arrow-</v>
      </c>
      <c r="G16" s="117"/>
      <c r="H16" s="117"/>
      <c r="I16" s="121" t="str">
        <f>'ТУР2'!$C$6</f>
        <v>Тимур А.</v>
      </c>
      <c r="J16" s="121" t="str">
        <f>'ТУР2'!$D$6</f>
        <v>Португалия</v>
      </c>
      <c r="K16" s="120" t="str">
        <f>'ТУР2'!$E$6</f>
        <v>Arrow-</v>
      </c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>
      <c r="A20" s="117"/>
      <c r="B20" s="117"/>
      <c r="C20" s="117"/>
      <c r="D20" s="2" t="s">
        <v>1</v>
      </c>
      <c r="E20" s="3"/>
      <c r="F20" s="4" t="s">
        <v>48</v>
      </c>
      <c r="G20" s="5">
        <f>'ТУР1'!$F$1</f>
        <v>45718</v>
      </c>
      <c r="H20" s="117"/>
      <c r="I20" s="2" t="s">
        <v>1</v>
      </c>
      <c r="J20" s="3"/>
      <c r="K20" s="4" t="s">
        <v>56</v>
      </c>
      <c r="L20" s="5">
        <f>'ТУР1'!$F$1</f>
        <v>45718</v>
      </c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ht="15.75" customHeight="1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ht="15.75" customHeight="1">
      <c r="A22" s="117"/>
      <c r="B22" s="117"/>
      <c r="C22" s="117"/>
      <c r="D22" s="22" t="s">
        <v>12</v>
      </c>
      <c r="E22" s="22" t="s">
        <v>13</v>
      </c>
      <c r="F22" s="22" t="s">
        <v>14</v>
      </c>
      <c r="G22" s="117"/>
      <c r="H22" s="117"/>
      <c r="I22" s="22" t="s">
        <v>12</v>
      </c>
      <c r="J22" s="22" t="s">
        <v>13</v>
      </c>
      <c r="K22" s="22" t="s">
        <v>14</v>
      </c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ht="15.75" customHeight="1">
      <c r="A23" s="117"/>
      <c r="B23" s="117"/>
      <c r="C23" s="117"/>
      <c r="D23" s="120" t="str">
        <f>'ТУР3'!$C$4</f>
        <v>Кирилл М.</v>
      </c>
      <c r="E23" s="121" t="str">
        <f>'ТУР3'!$D$4</f>
        <v>Испания</v>
      </c>
      <c r="F23" s="120" t="str">
        <f>'ТУР3'!$E$4</f>
        <v>Shehov</v>
      </c>
      <c r="G23" s="117"/>
      <c r="H23" s="117"/>
      <c r="I23" s="120" t="str">
        <f>'ТУР4'!$C$4</f>
        <v>Кирилл М.</v>
      </c>
      <c r="J23" s="121" t="str">
        <f>'ТУР4'!$D$4</f>
        <v>Италия</v>
      </c>
      <c r="K23" s="120" t="str">
        <f>'ТУР4'!$E$4</f>
        <v>Shehov</v>
      </c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ht="15.75" customHeight="1">
      <c r="A24" s="117"/>
      <c r="B24" s="117"/>
      <c r="C24" s="117"/>
      <c r="D24" s="121" t="str">
        <f>'ТУР3'!$C$5</f>
        <v>Тимофей Б.</v>
      </c>
      <c r="E24" s="121" t="str">
        <f>'ТУР3'!$D$5</f>
        <v>Нидерланды</v>
      </c>
      <c r="F24" s="120" t="str">
        <f>'ТУР3'!$E$5</f>
        <v>debosch</v>
      </c>
      <c r="G24" s="117"/>
      <c r="H24" s="117"/>
      <c r="I24" s="121" t="str">
        <f>'ТУР4'!$C$5</f>
        <v>Тимофей Б.</v>
      </c>
      <c r="J24" s="121" t="str">
        <f>'ТУР4'!$D$5</f>
        <v>Португалия</v>
      </c>
      <c r="K24" s="120" t="str">
        <f>'ТУР4'!$E$5</f>
        <v>debosch</v>
      </c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ht="15.75" customHeight="1">
      <c r="A25" s="117"/>
      <c r="B25" s="117"/>
      <c r="C25" s="117"/>
      <c r="D25" s="120" t="str">
        <f>'ТУР3'!$C$6</f>
        <v>Илья Г.</v>
      </c>
      <c r="E25" s="121" t="str">
        <f>'ТУР3'!$D$6</f>
        <v>Германия</v>
      </c>
      <c r="F25" s="120" t="str">
        <f>'ТУР3'!$E$6</f>
        <v>ovoshnoy</v>
      </c>
      <c r="G25" s="117"/>
      <c r="H25" s="117"/>
      <c r="I25" s="120" t="str">
        <f>'ТУР4'!$C$6</f>
        <v>Илья Г.</v>
      </c>
      <c r="J25" s="121" t="str">
        <f>'ТУР4'!$D$6</f>
        <v>Аргентина</v>
      </c>
      <c r="K25" s="120" t="str">
        <f>'ТУР4'!$E$6</f>
        <v>ovoshnoy</v>
      </c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ht="15.7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ht="15.75" customHeight="1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ht="15.7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ht="20.25" customHeight="1">
      <c r="A29" s="117"/>
      <c r="B29" s="117"/>
      <c r="C29" s="117"/>
      <c r="D29" s="2" t="s">
        <v>1</v>
      </c>
      <c r="E29" s="3"/>
      <c r="F29" s="4" t="s">
        <v>57</v>
      </c>
      <c r="G29" s="5">
        <f>'ТУР1'!$F$1</f>
        <v>45718</v>
      </c>
      <c r="H29" s="117"/>
      <c r="I29" s="2" t="s">
        <v>1</v>
      </c>
      <c r="J29" s="3"/>
      <c r="K29" s="4" t="s">
        <v>58</v>
      </c>
      <c r="L29" s="5">
        <f>'ТУР1'!$F$1</f>
        <v>45718</v>
      </c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ht="15.75" customHeight="1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ht="15.75" customHeight="1">
      <c r="A31" s="117"/>
      <c r="B31" s="117"/>
      <c r="C31" s="117"/>
      <c r="D31" s="22" t="s">
        <v>12</v>
      </c>
      <c r="E31" s="22" t="s">
        <v>13</v>
      </c>
      <c r="F31" s="22" t="s">
        <v>14</v>
      </c>
      <c r="G31" s="117"/>
      <c r="H31" s="117"/>
      <c r="I31" s="22" t="s">
        <v>12</v>
      </c>
      <c r="J31" s="22" t="s">
        <v>13</v>
      </c>
      <c r="K31" s="22" t="s">
        <v>14</v>
      </c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ht="15.75" customHeight="1">
      <c r="A32" s="117"/>
      <c r="B32" s="117"/>
      <c r="C32" s="117"/>
      <c r="D32" s="120" t="str">
        <f>'ТУР5'!$C$4</f>
        <v>Кирилл М.</v>
      </c>
      <c r="E32" s="121" t="str">
        <f>'ТУР5'!$D$4</f>
        <v>Италия</v>
      </c>
      <c r="F32" s="120" t="str">
        <f>'ТУР5'!$E$4</f>
        <v>Shehov</v>
      </c>
      <c r="G32" s="117"/>
      <c r="H32" s="117"/>
      <c r="I32" s="120" t="str">
        <f>'ТУР6'!$C$4</f>
        <v>Герман Г.</v>
      </c>
      <c r="J32" s="121" t="str">
        <f>'ТУР6'!$D$4</f>
        <v>Нидерланды</v>
      </c>
      <c r="K32" s="120" t="str">
        <f>'ТУР6'!$E$4</f>
        <v>tamashii</v>
      </c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ht="15.75" customHeight="1">
      <c r="A33" s="117"/>
      <c r="B33" s="117"/>
      <c r="C33" s="117"/>
      <c r="D33" s="121" t="str">
        <f>'ТУР5'!$C$5</f>
        <v>Тимофей Б.</v>
      </c>
      <c r="E33" s="121" t="str">
        <f>'ТУР5'!$D$5</f>
        <v>Германия</v>
      </c>
      <c r="F33" s="120" t="str">
        <f>'ТУР5'!$E$5</f>
        <v>debosch</v>
      </c>
      <c r="G33" s="117"/>
      <c r="H33" s="117"/>
      <c r="I33" s="120" t="str">
        <f>'ТУР6'!$C$5</f>
        <v>Артём И. </v>
      </c>
      <c r="J33" s="121" t="str">
        <f>'ТУР6'!$D$5</f>
        <v>Англия</v>
      </c>
      <c r="K33" s="120" t="str">
        <f>'ТУР6'!$E$5</f>
        <v>bullet</v>
      </c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ht="15.75" customHeight="1">
      <c r="A34" s="117"/>
      <c r="B34" s="117"/>
      <c r="C34" s="117"/>
      <c r="D34" s="120" t="str">
        <f>'ТУР5'!$C$6</f>
        <v>Илья Г.</v>
      </c>
      <c r="E34" s="121" t="str">
        <f>'ТУР5'!$D$6</f>
        <v>Аргентина</v>
      </c>
      <c r="F34" s="120" t="str">
        <f>'ТУР5'!$E$6</f>
        <v>ovoshnoy</v>
      </c>
      <c r="G34" s="117"/>
      <c r="H34" s="117"/>
      <c r="I34" s="120" t="str">
        <f>'ТУР6'!$C$6</f>
        <v>Миронов Артем</v>
      </c>
      <c r="J34" s="121" t="str">
        <f>'ТУР6'!$D$6</f>
        <v>Португалия</v>
      </c>
      <c r="K34" s="120" t="str">
        <f>'ТУР6'!$E$6</f>
        <v>⁠hrrorcane</v>
      </c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ht="15.75" customHeight="1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ht="15.75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ht="15.75" customHeigh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ht="19.5" customHeight="1">
      <c r="A38" s="117"/>
      <c r="B38" s="117"/>
      <c r="C38" s="117"/>
      <c r="D38" s="2" t="s">
        <v>1</v>
      </c>
      <c r="E38" s="3"/>
      <c r="F38" s="4" t="s">
        <v>65</v>
      </c>
      <c r="G38" s="5">
        <f>'ТУР1'!$F$1</f>
        <v>45718</v>
      </c>
      <c r="H38" s="117"/>
      <c r="I38" s="2" t="s">
        <v>1</v>
      </c>
      <c r="J38" s="3"/>
      <c r="K38" s="4" t="s">
        <v>66</v>
      </c>
      <c r="L38" s="5">
        <f>'ТУР1'!$F$1</f>
        <v>45718</v>
      </c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ht="15.75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ht="15.75" customHeight="1">
      <c r="A40" s="117"/>
      <c r="B40" s="117"/>
      <c r="C40" s="117"/>
      <c r="D40" s="22" t="s">
        <v>12</v>
      </c>
      <c r="E40" s="22" t="s">
        <v>13</v>
      </c>
      <c r="F40" s="22" t="s">
        <v>14</v>
      </c>
      <c r="G40" s="117"/>
      <c r="H40" s="117"/>
      <c r="I40" s="22" t="s">
        <v>12</v>
      </c>
      <c r="J40" s="22" t="s">
        <v>13</v>
      </c>
      <c r="K40" s="22" t="s">
        <v>14</v>
      </c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ht="15.75" customHeight="1">
      <c r="A41" s="117"/>
      <c r="B41" s="117"/>
      <c r="C41" s="117"/>
      <c r="D41" s="120" t="str">
        <f>'ТУР7'!$C$4</f>
        <v>Герман Г.</v>
      </c>
      <c r="E41" s="121" t="str">
        <f>'ТУР7'!$D$4</f>
        <v>Испания</v>
      </c>
      <c r="F41" s="120" t="str">
        <f>'ТУР7'!$E$4</f>
        <v>tamashii</v>
      </c>
      <c r="G41" s="117"/>
      <c r="H41" s="117"/>
      <c r="I41" s="120" t="str">
        <f>'ТУР8'!$C$4</f>
        <v>Герман Г.</v>
      </c>
      <c r="J41" s="121" t="str">
        <f>'ТУР8'!$D$4</f>
        <v>Италия</v>
      </c>
      <c r="K41" s="120" t="str">
        <f>'ТУР8'!$E$4</f>
        <v>tamashii</v>
      </c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ht="15.75" customHeight="1">
      <c r="A42" s="117"/>
      <c r="B42" s="117"/>
      <c r="C42" s="117"/>
      <c r="D42" s="120" t="str">
        <f>'ТУР7'!$C$5</f>
        <v>Артём И. </v>
      </c>
      <c r="E42" s="121" t="str">
        <f>'ТУР7'!$D$5</f>
        <v>Нидерланды</v>
      </c>
      <c r="F42" s="120" t="str">
        <f>'ТУР7'!$E$5</f>
        <v>bullet</v>
      </c>
      <c r="G42" s="117"/>
      <c r="H42" s="117"/>
      <c r="I42" s="120" t="str">
        <f>'ТУР8'!$C$5</f>
        <v>Артём И. </v>
      </c>
      <c r="J42" s="121" t="str">
        <f>'ТУР8'!$D$5</f>
        <v>Португалия</v>
      </c>
      <c r="K42" s="120" t="str">
        <f>'ТУР8'!$E$5</f>
        <v>bullet</v>
      </c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</row>
    <row r="43" ht="15.75" customHeight="1">
      <c r="A43" s="117"/>
      <c r="B43" s="117"/>
      <c r="C43" s="117"/>
      <c r="D43" s="120" t="str">
        <f>'ТУР7'!$C$6</f>
        <v>Миронов Артем</v>
      </c>
      <c r="E43" s="121" t="str">
        <f>'ТУР7'!$D$6</f>
        <v>Германия</v>
      </c>
      <c r="F43" s="120" t="str">
        <f>'ТУР7'!$E$6</f>
        <v>⁠hrrorcane</v>
      </c>
      <c r="G43" s="117"/>
      <c r="H43" s="117"/>
      <c r="I43" s="120" t="str">
        <f>'ТУР8'!$C$6</f>
        <v>Миронов Артем</v>
      </c>
      <c r="J43" s="121" t="str">
        <f>'ТУР8'!$D$6</f>
        <v>Аргентина</v>
      </c>
      <c r="K43" s="120" t="str">
        <f>'ТУР8'!$E$6</f>
        <v>⁠hrrorcane</v>
      </c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 ht="15.75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</row>
    <row r="45" ht="15.75" customHeight="1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 ht="15.75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ht="15.75" customHeight="1">
      <c r="A47" s="117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 ht="15.75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ht="15.75" customHeight="1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ht="15.75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ht="15.75" customHeight="1">
      <c r="A51" s="117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ht="15.75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ht="15.75" customHeigh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ht="15.75" customHeigh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ht="15.75" customHeight="1">
      <c r="A55" s="117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ht="15.75" customHeight="1">
      <c r="A56" s="117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ht="15.75" customHeight="1">
      <c r="A57" s="117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ht="15.75" customHeight="1">
      <c r="A58" s="117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ht="15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ht="15.75" customHeight="1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ht="15.75" customHeight="1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ht="15.75" customHeight="1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ht="15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ht="15.75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ht="15.75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ht="15.75" customHeight="1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ht="15.75" customHeight="1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ht="15.75" customHeight="1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ht="15.75" customHeight="1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ht="15.75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ht="15.75" customHeight="1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ht="15.75" customHeight="1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ht="15.75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ht="15.75" customHeight="1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ht="15.75" customHeight="1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ht="15.75" customHeight="1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ht="15.75" customHeight="1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ht="15.75" customHeight="1">
      <c r="A78" s="117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ht="15.75" customHeight="1">
      <c r="A79" s="117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ht="15.75" customHeight="1">
      <c r="A80" s="117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ht="15.75" customHeight="1">
      <c r="A81" s="117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ht="15.75" customHeight="1">
      <c r="A82" s="117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ht="15.75" customHeight="1">
      <c r="A83" s="117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ht="15.75" customHeight="1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ht="15.75" customHeight="1">
      <c r="A85" s="117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ht="15.75" customHeight="1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ht="15.75" customHeight="1">
      <c r="A87" s="117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ht="15.75" customHeight="1">
      <c r="A88" s="117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ht="15.75" customHeight="1">
      <c r="A89" s="117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ht="15.75" customHeight="1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ht="15.75" customHeight="1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ht="15.75" customHeight="1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ht="15.75" customHeight="1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ht="15.75" customHeight="1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ht="15.75" customHeight="1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ht="15.75" customHeight="1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ht="15.75" customHeight="1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ht="15.75" customHeight="1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ht="15.75" customHeight="1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ht="15.75" customHeight="1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ht="15.75" customHeight="1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ht="15.75" customHeight="1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ht="15.75" customHeight="1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ht="15.75" customHeight="1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ht="15.75" customHeight="1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ht="15.75" customHeight="1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ht="15.75" customHeight="1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ht="15.75" customHeight="1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ht="15.75" customHeight="1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ht="15.75" customHeight="1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ht="15.75" customHeight="1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ht="15.75" customHeight="1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ht="15.75" customHeight="1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ht="15.75" customHeight="1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ht="15.75" customHeight="1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ht="15.75" customHeight="1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ht="15.75" customHeight="1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ht="15.75" customHeight="1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ht="15.75" customHeight="1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ht="15.75" customHeight="1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ht="15.75" customHeight="1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ht="15.75" customHeight="1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ht="15.75" customHeight="1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ht="15.75" customHeight="1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ht="15.75" customHeight="1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ht="15.75" customHeight="1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ht="15.75" customHeight="1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ht="15.75" customHeight="1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ht="15.75" customHeight="1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ht="15.75" customHeight="1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ht="15.75" customHeight="1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ht="15.75" customHeight="1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ht="15.75" customHeight="1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ht="15.75" customHeight="1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ht="15.75" customHeight="1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ht="15.75" customHeight="1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ht="15.75" customHeight="1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ht="15.75" customHeight="1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ht="15.75" customHeight="1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ht="15.75" customHeight="1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ht="15.75" customHeight="1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ht="15.75" customHeight="1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ht="15.75" customHeight="1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ht="15.75" customHeight="1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ht="15.75" customHeight="1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ht="15.75" customHeight="1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ht="15.75" customHeight="1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ht="15.75" customHeight="1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ht="15.75" customHeight="1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ht="15.75" customHeight="1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ht="15.75" customHeight="1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ht="15.75" customHeight="1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ht="15.75" customHeight="1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ht="15.75" customHeight="1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ht="15.75" customHeight="1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ht="15.75" customHeight="1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ht="15.75" customHeight="1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ht="15.75" customHeight="1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ht="15.75" customHeight="1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ht="15.75" customHeight="1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ht="15.75" customHeight="1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ht="15.75" customHeight="1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ht="15.75" customHeight="1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ht="15.75" customHeight="1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ht="15.75" customHeight="1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ht="15.75" customHeight="1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ht="15.75" customHeight="1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ht="15.75" customHeight="1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ht="15.75" customHeight="1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ht="15.75" customHeight="1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ht="15.75" customHeight="1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ht="15.75" customHeight="1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ht="15.75" customHeight="1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ht="15.75" customHeight="1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ht="15.75" customHeight="1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ht="15.75" customHeight="1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ht="15.75" customHeight="1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ht="15.75" customHeight="1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ht="15.75" customHeight="1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ht="15.75" customHeight="1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ht="15.75" customHeight="1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ht="15.75" customHeight="1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ht="15.75" customHeight="1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ht="15.75" customHeight="1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ht="15.75" customHeight="1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ht="15.75" customHeight="1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ht="15.75" customHeight="1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ht="15.75" customHeight="1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ht="15.75" customHeight="1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ht="15.75" customHeight="1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ht="15.75" customHeight="1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ht="15.75" customHeight="1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ht="15.75" customHeight="1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ht="15.75" customHeight="1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ht="15.75" customHeight="1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ht="15.75" customHeight="1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ht="15.75" customHeight="1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ht="15.75" customHeight="1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ht="15.75" customHeight="1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ht="15.75" customHeight="1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ht="15.75" customHeight="1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ht="15.75" customHeight="1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ht="15.75" customHeight="1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ht="15.75" customHeight="1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ht="15.75" customHeight="1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ht="15.75" customHeight="1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ht="15.75" customHeight="1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ht="15.75" customHeight="1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ht="15.75" customHeight="1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ht="15.75" customHeight="1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ht="15.75" customHeight="1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ht="15.75" customHeight="1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ht="15.75" customHeight="1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ht="15.75" customHeight="1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ht="15.75" customHeight="1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ht="15.75" customHeight="1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ht="15.75" customHeight="1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ht="15.75" customHeight="1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ht="15.75" customHeight="1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ht="15.75" customHeight="1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ht="15.75" customHeight="1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 ht="15.75" customHeight="1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