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<sst xmlns="http://schemas.openxmlformats.org/spreadsheetml/2006/main" count="475" uniqueCount="73">
  <si>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</si>
  <si>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</si>
  <si>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</si>
  <si>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</si>
  <si>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</si>
  <si>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</si>
  <si>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</si>
  <si>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</si>
  <si>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</si>
  <si>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</si>
  <si>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</si>
  <si>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</si>
  <si>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</si>
  <si>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</si>
  <si>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</si>
  <si>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</si>
  <si>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</si>
  <si>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</si>
  <si>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</si>
  <si>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</si>
  <si>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</si>
  <si>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</si>
  <si>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</si>
  <si>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</si>
  <si>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Евгений П. </t>
  </si>
  <si>
    <t>Италия</t>
  </si>
  <si>
    <t>Dresel</t>
  </si>
  <si>
    <t>Азамат Г.</t>
  </si>
  <si>
    <t>Германия</t>
  </si>
  <si>
    <t>azalazy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</si>
  <si>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</si>
  <si>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</si>
  <si>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</si>
  <si>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</si>
  <si>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</si>
  <si>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</si>
  <si>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</si>
  <si>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</si>
  <si>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</si>
  <si>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</si>
  <si>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</si>
  <si>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</si>
  <si>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</si>
  <si>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</si>
  <si>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</si>
  <si>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</si>
  <si>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</si>
  <si>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</si>
  <si>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</si>
  <si>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</si>
  <si>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Герман Г.</t>
  </si>
  <si>
    <t>Испания</t>
  </si>
  <si>
    <t>tamashii</t>
  </si>
  <si>
    <t>Эдуард А.</t>
  </si>
  <si>
    <t>masterp1ece</t>
  </si>
  <si>
    <t>Андрей С.</t>
  </si>
  <si>
    <t>flame</t>
  </si>
  <si>
    <t>--</t>
  </si>
  <si>
    <t>ТУР4</t>
  </si>
  <si>
    <t>ТУР5</t>
  </si>
  <si>
    <t>ТУР6</t>
  </si>
  <si>
    <t>Илья Ш.</t>
  </si>
  <si>
    <t>maymay</t>
  </si>
  <si>
    <t>Павел Г.</t>
  </si>
  <si>
    <t>Mentill</t>
  </si>
  <si>
    <t>Дмитрий Ч.</t>
  </si>
  <si>
    <t>Chaos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</si>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</sst>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0" xfId="0" applyAlignment="1" applyBorder="1" applyFon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19" numFmtId="0" xfId="0" applyBorder="1" applyFont="1"/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45715.0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10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81</v>
      </c>
      <c r="AL3" s="32">
        <f t="array" ref="AL3">SUMIF(home,AF3,visitorscore)+SUMIF(visitor,AF3,homescore)</f>
        <v>73</v>
      </c>
      <c r="AM3" s="7">
        <f t="shared" ref="AM3:AM5" si="2">AK3-AL3</f>
        <v>8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3700080081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73</v>
      </c>
      <c r="AB4" s="26">
        <f t="array" ref="AB4">VLOOKUP($U4,$AF$3:$AN$5,8,0)</f>
        <v>8</v>
      </c>
      <c r="AC4" s="26">
        <f t="array" ref="AC4">VLOOKUP($U4,$AF$3:$AN$5,9,0)</f>
        <v>37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10</v>
      </c>
      <c r="AI4" s="7">
        <f t="array" ref="AI4">SUM((home=AF4)*(homescore=visitorscore)*ISNUMBER(visitorscore),(visitor=AF4)*(visitorscore=homescore)*ISNUMBER(homescore))</f>
        <v>5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76</v>
      </c>
      <c r="AL4" s="32">
        <f t="array" ref="AL4">SUMIF(home,AF4,visitorscore)+SUMIF(visitor,AF4,homescore)</f>
        <v>76</v>
      </c>
      <c r="AM4" s="7">
        <f t="shared" si="2"/>
        <v>0</v>
      </c>
      <c r="AN4" s="31">
        <f t="array" ref="AN4">AH4*Options!$B$2+AI4*Options!$B$3+AJ4*Options!$B$4+VLOOKUP(AF4,$E$4:$F$9,2,0)</f>
        <v>35</v>
      </c>
      <c r="AO4" s="11">
        <f t="shared" si="3"/>
        <v>3500000076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76</v>
      </c>
      <c r="AB5" s="26">
        <f t="array" ref="AB5">VLOOKUP($U5,$AF$3:$AN$5,8,0)</f>
        <v>0</v>
      </c>
      <c r="AC5" s="26">
        <f t="array" ref="AC5">VLOOKUP($U5,$AF$3:$AN$5,9,0)</f>
        <v>35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6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70</v>
      </c>
      <c r="AL5" s="32">
        <f t="array" ref="AL5">SUMIF(home,AF5,visitorscore)+SUMIF(visitor,AF5,homescore)</f>
        <v>78</v>
      </c>
      <c r="AM5" s="7">
        <f t="shared" si="2"/>
        <v>-8</v>
      </c>
      <c r="AN5" s="31">
        <f t="array" ref="AN5">AH5*Options!$B$2+AI5*Options!$B$3+AJ5*Options!$B$4+VLOOKUP(AF5,$E$4:$F$9,2,0)</f>
        <v>26</v>
      </c>
      <c r="AO5" s="11">
        <f t="shared" si="3"/>
        <v>2599920070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ovoshnoy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8</v>
      </c>
      <c r="Y6" s="48">
        <f t="array" ref="Y6">VLOOKUP($U6,$AF$3:$AN$5,5,0)</f>
        <v>10</v>
      </c>
      <c r="Z6" s="48">
        <f t="array" ref="Z6">VLOOKUP($U6,$AF$3:$AN$5,6,0)</f>
        <v>70</v>
      </c>
      <c r="AA6" s="48">
        <f t="array" ref="AA6">VLOOKUP($U6,$AF$3:$AN$5,7,0)</f>
        <v>78</v>
      </c>
      <c r="AB6" s="48">
        <f t="array" ref="AB6">VLOOKUP($U6,$AF$3:$AN$5,8,0)</f>
        <v>-8</v>
      </c>
      <c r="AC6" s="48">
        <f t="array" ref="AC6">VLOOKUP($U6,$AF$3:$AN$5,9,0)</f>
        <v>26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Dresel</v>
      </c>
      <c r="F11" s="66" t="str">
        <f t="shared" ref="F11:F16" si="7">$E$5</f>
        <v>azalazy</v>
      </c>
      <c r="G11" s="54">
        <f t="shared" ref="G11:G46" si="8">SUM(K11)</f>
        <v>4</v>
      </c>
      <c r="H11" s="56"/>
      <c r="I11" s="54">
        <f t="shared" ref="I11:I17" si="9">SUM(L11)</f>
        <v>1</v>
      </c>
      <c r="J11" s="56"/>
      <c r="K11" s="66">
        <v>4.0</v>
      </c>
      <c r="L11" s="66">
        <v>1.0</v>
      </c>
      <c r="M11" s="61">
        <v>1.0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Dresel  - (Германия) azalazy</v>
      </c>
      <c r="V11" s="40" t="str">
        <f t="shared" ref="V11:V46" si="11">TEXT(G11,"0")&amp;":"&amp;TEXT(I11,"0")</f>
        <v>4:1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Dresel</v>
      </c>
      <c r="F12" s="66" t="str">
        <f t="shared" si="7"/>
        <v>azalazy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Dresel  - (Германия) azalazy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Dresel</v>
      </c>
      <c r="F13" s="66" t="str">
        <f t="shared" si="7"/>
        <v>azalazy</v>
      </c>
      <c r="G13" s="54">
        <f t="shared" si="8"/>
        <v>3</v>
      </c>
      <c r="H13" s="56"/>
      <c r="I13" s="54">
        <f t="shared" si="9"/>
        <v>3</v>
      </c>
      <c r="J13" s="56"/>
      <c r="K13" s="66">
        <v>3.0</v>
      </c>
      <c r="L13" s="66">
        <v>3.0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Dresel  - (Германия) azalazy</v>
      </c>
      <c r="V13" s="40" t="str">
        <f t="shared" si="11"/>
        <v>3:3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ovoshnoy  - (Германия) azalazy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4</v>
      </c>
      <c r="H15" s="56"/>
      <c r="I15" s="54">
        <f t="shared" si="9"/>
        <v>1</v>
      </c>
      <c r="J15" s="56"/>
      <c r="K15" s="66">
        <v>4.0</v>
      </c>
      <c r="L15" s="66">
        <v>1.0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ovoshnoy  - (Германия) azalazy</v>
      </c>
      <c r="V15" s="40" t="str">
        <f t="shared" si="11"/>
        <v>4:1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ovoshnoy  - (Германия) azalazy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ovoshnoy</v>
      </c>
      <c r="F17" s="66" t="str">
        <f t="shared" ref="F17:F22" si="15">$E$4</f>
        <v>Dresel</v>
      </c>
      <c r="G17" s="54">
        <f t="shared" si="8"/>
        <v>3</v>
      </c>
      <c r="H17" s="56"/>
      <c r="I17" s="54">
        <f t="shared" si="9"/>
        <v>3</v>
      </c>
      <c r="J17" s="56"/>
      <c r="K17" s="48">
        <v>3.0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ovoshnoy  - (Италия) Dresel</v>
      </c>
      <c r="V17" s="40" t="str">
        <f t="shared" si="11"/>
        <v>3:3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ovoshnoy</v>
      </c>
      <c r="F18" s="66" t="str">
        <f t="shared" si="15"/>
        <v>Dresel</v>
      </c>
      <c r="G18" s="54">
        <f t="shared" si="8"/>
        <v>2</v>
      </c>
      <c r="H18" s="56"/>
      <c r="I18" s="54">
        <f t="shared" ref="I18:I22" si="16">SUM(L18,O18)</f>
        <v>4</v>
      </c>
      <c r="J18" s="56"/>
      <c r="K18" s="66">
        <v>2.0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ovoshnoy  - (Италия) Dresel</v>
      </c>
      <c r="V18" s="40" t="str">
        <f t="shared" si="11"/>
        <v>2:4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ovoshnoy</v>
      </c>
      <c r="F19" s="66" t="str">
        <f t="shared" si="15"/>
        <v>Dresel</v>
      </c>
      <c r="G19" s="54">
        <f t="shared" si="8"/>
        <v>1</v>
      </c>
      <c r="H19" s="56"/>
      <c r="I19" s="54">
        <f t="shared" si="16"/>
        <v>3</v>
      </c>
      <c r="J19" s="66"/>
      <c r="K19" s="73">
        <v>1.0</v>
      </c>
      <c r="L19" s="66">
        <v>3.0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ovoshnoy  - (Италия) Dresel</v>
      </c>
      <c r="V19" s="40" t="str">
        <f t="shared" si="11"/>
        <v>1:3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azalazy</v>
      </c>
      <c r="F20" s="66" t="str">
        <f t="shared" si="15"/>
        <v>Dresel</v>
      </c>
      <c r="G20" s="54">
        <f t="shared" si="8"/>
        <v>4</v>
      </c>
      <c r="H20" s="56"/>
      <c r="I20" s="54">
        <f t="shared" si="16"/>
        <v>2</v>
      </c>
      <c r="J20" s="56"/>
      <c r="K20" s="66">
        <v>4.0</v>
      </c>
      <c r="L20" s="66">
        <v>2.0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azalazy  - (Италия) Dresel</v>
      </c>
      <c r="V20" s="40" t="str">
        <f t="shared" si="11"/>
        <v>4:2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azalazy</v>
      </c>
      <c r="F21" s="66" t="str">
        <f t="shared" si="15"/>
        <v>Dresel</v>
      </c>
      <c r="G21" s="54">
        <f t="shared" si="8"/>
        <v>4</v>
      </c>
      <c r="H21" s="56"/>
      <c r="I21" s="54">
        <f t="shared" si="16"/>
        <v>1</v>
      </c>
      <c r="J21" s="56"/>
      <c r="K21" s="66">
        <v>4.0</v>
      </c>
      <c r="L21" s="66">
        <v>1.0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azalazy  - (Италия) Dresel</v>
      </c>
      <c r="V21" s="40" t="str">
        <f t="shared" si="11"/>
        <v>4:1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azalazy</v>
      </c>
      <c r="F22" s="66" t="str">
        <f t="shared" si="15"/>
        <v>Dresel</v>
      </c>
      <c r="G22" s="54">
        <f t="shared" si="8"/>
        <v>5</v>
      </c>
      <c r="H22" s="56"/>
      <c r="I22" s="54">
        <f t="shared" si="16"/>
        <v>3</v>
      </c>
      <c r="J22" s="56" t="s">
        <v>42</v>
      </c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azalazy  - (Италия) Dresel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2</v>
      </c>
      <c r="J23" s="56"/>
      <c r="K23" s="66">
        <v>4.0</v>
      </c>
      <c r="L23" s="66">
        <v>2.0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azalazy  - (Аргентина) ovoshnoy</v>
      </c>
      <c r="V23" s="40" t="str">
        <f t="shared" si="11"/>
        <v>4:2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azalazy  - (Аргентина) ovoshnoy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3</v>
      </c>
      <c r="H25" s="56"/>
      <c r="I25" s="54">
        <f t="shared" si="21"/>
        <v>3</v>
      </c>
      <c r="J25" s="56"/>
      <c r="K25" s="75">
        <v>3.0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azalazy  - (Аргентина) ovoshnoy</v>
      </c>
      <c r="V25" s="40" t="str">
        <f t="shared" si="11"/>
        <v>3:3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Dresel</v>
      </c>
      <c r="F26" s="66" t="str">
        <f t="shared" si="20"/>
        <v>ovoshnoy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Dresel  - (Аргентина) ovoshnoy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Dresel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5</v>
      </c>
      <c r="J27" s="56"/>
      <c r="K27" s="75">
        <v>4.0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Dresel  - (Аргентина) ovoshnoy</v>
      </c>
      <c r="V27" s="40" t="str">
        <f t="shared" si="11"/>
        <v>4:5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Dresel</v>
      </c>
      <c r="F28" s="66" t="str">
        <f t="shared" si="20"/>
        <v>ovoshnoy</v>
      </c>
      <c r="G28" s="54">
        <f t="shared" si="8"/>
        <v>4</v>
      </c>
      <c r="H28" s="56"/>
      <c r="I28" s="54">
        <f t="shared" si="21"/>
        <v>2</v>
      </c>
      <c r="J28" s="56"/>
      <c r="K28" s="66">
        <v>4.0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Dresel  - (Аргентина) ovoshnoy</v>
      </c>
      <c r="V28" s="40" t="str">
        <f t="shared" si="11"/>
        <v>4:2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Dresel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Dresel  - (Германия) azalazy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Dresel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Dresel  - (Германия) azalazy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Dresel</v>
      </c>
      <c r="F31" s="66" t="str">
        <f t="shared" si="25"/>
        <v>azalazy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Dresel  - (Германия) azalazy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ovoshnoy  - (Германия) azalazy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3</v>
      </c>
      <c r="H33" s="56"/>
      <c r="I33" s="54">
        <f t="shared" si="26"/>
        <v>4</v>
      </c>
      <c r="J33" s="56">
        <v>5.0</v>
      </c>
      <c r="K33" s="66">
        <v>3.0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ovoshnoy  - (Германия) azalazy</v>
      </c>
      <c r="V33" s="40" t="str">
        <f t="shared" si="11"/>
        <v>3:4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5</v>
      </c>
      <c r="H34" s="56"/>
      <c r="I34" s="54">
        <f t="shared" si="26"/>
        <v>3</v>
      </c>
      <c r="J34" s="56">
        <v>2.0</v>
      </c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ovoshnoy  - (Германия) azalazy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ovoshnoy</v>
      </c>
      <c r="F35" s="66" t="str">
        <f t="shared" ref="F35:F40" si="30">$E$4</f>
        <v>Dresel</v>
      </c>
      <c r="G35" s="54">
        <f t="shared" si="8"/>
        <v>2</v>
      </c>
      <c r="H35" s="56"/>
      <c r="I35" s="54">
        <f t="shared" ref="I35:I46" si="31">SUM(L35)</f>
        <v>2</v>
      </c>
      <c r="J35" s="56">
        <v>3.0</v>
      </c>
      <c r="K35" s="66">
        <v>2.0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ovoshnoy  - (Италия) Dresel</v>
      </c>
      <c r="V35" s="40" t="str">
        <f t="shared" si="11"/>
        <v>2:2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ovoshnoy</v>
      </c>
      <c r="F36" s="66" t="str">
        <f t="shared" si="30"/>
        <v>Dresel</v>
      </c>
      <c r="G36" s="54">
        <f t="shared" si="8"/>
        <v>5</v>
      </c>
      <c r="H36" s="56"/>
      <c r="I36" s="54">
        <f t="shared" si="31"/>
        <v>4</v>
      </c>
      <c r="J36" s="56"/>
      <c r="K36" s="66">
        <v>5.0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ovoshnoy  - (Италия) Dresel</v>
      </c>
      <c r="V36" s="40" t="str">
        <f t="shared" si="11"/>
        <v>5:4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ovoshnoy</v>
      </c>
      <c r="F37" s="66" t="str">
        <f t="shared" si="30"/>
        <v>Dresel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ovoshnoy  - (Италия) Dresel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azalazy</v>
      </c>
      <c r="F38" s="66" t="str">
        <f t="shared" si="30"/>
        <v>Dresel</v>
      </c>
      <c r="G38" s="54">
        <f t="shared" si="8"/>
        <v>4</v>
      </c>
      <c r="H38" s="40"/>
      <c r="I38" s="54">
        <f t="shared" si="31"/>
        <v>3</v>
      </c>
      <c r="J38" s="40"/>
      <c r="K38" s="66">
        <v>4.0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azalazy  - (Италия) Dresel</v>
      </c>
      <c r="V38" s="40" t="str">
        <f t="shared" si="11"/>
        <v>4:3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azalazy</v>
      </c>
      <c r="F39" s="66" t="str">
        <f t="shared" si="30"/>
        <v>Dresel</v>
      </c>
      <c r="G39" s="54">
        <f t="shared" si="8"/>
        <v>3</v>
      </c>
      <c r="H39" s="40"/>
      <c r="I39" s="54">
        <f t="shared" si="31"/>
        <v>4</v>
      </c>
      <c r="J39" s="40"/>
      <c r="K39" s="66">
        <v>3.0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azalazy  - (Италия) Dresel</v>
      </c>
      <c r="V39" s="40" t="str">
        <f t="shared" si="11"/>
        <v>3:4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azalazy</v>
      </c>
      <c r="F40" s="66" t="str">
        <f t="shared" si="30"/>
        <v>Dresel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azalazy  - (Италия) Dresel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azalazy  - (Аргентина) ovoshnoy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azalazy</v>
      </c>
      <c r="F42" s="66" t="str">
        <f t="shared" si="35"/>
        <v>ovoshnoy</v>
      </c>
      <c r="G42" s="54">
        <f t="shared" si="8"/>
        <v>3</v>
      </c>
      <c r="H42" s="40"/>
      <c r="I42" s="54">
        <f t="shared" si="31"/>
        <v>3</v>
      </c>
      <c r="J42" s="66"/>
      <c r="K42" s="66">
        <v>3.0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azalazy  - (Аргентина) ovoshnoy</v>
      </c>
      <c r="V42" s="40" t="str">
        <f t="shared" si="11"/>
        <v>3:3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azalazy</v>
      </c>
      <c r="F43" s="66" t="str">
        <f t="shared" si="35"/>
        <v>ovoshnoy</v>
      </c>
      <c r="G43" s="54">
        <f t="shared" si="8"/>
        <v>0</v>
      </c>
      <c r="H43" s="40"/>
      <c r="I43" s="54">
        <f t="shared" si="31"/>
        <v>0</v>
      </c>
      <c r="J43" s="40"/>
      <c r="K43" s="66" t="s">
        <v>42</v>
      </c>
      <c r="L43" s="66" t="s">
        <v>42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azalazy  - (Аргентина) ovoshnoy</v>
      </c>
      <c r="V43" s="40" t="str">
        <f t="shared" si="11"/>
        <v>0:0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Dresel</v>
      </c>
      <c r="F44" s="66" t="str">
        <f t="shared" si="35"/>
        <v>ovoshnoy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Dresel  - (Аргентина) ovoshnoy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Dresel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2</v>
      </c>
      <c r="J45" s="40"/>
      <c r="K45" s="66">
        <v>4.0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Dresel  - (Аргентина) ovoshnoy</v>
      </c>
      <c r="V45" s="40" t="str">
        <f t="shared" si="11"/>
        <v>4:2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Dresel</v>
      </c>
      <c r="F46" s="66" t="str">
        <f t="shared" si="35"/>
        <v>ovoshnoy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Dresel  - (Аргентина) ovoshnoy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6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88</v>
      </c>
      <c r="AL3" s="32">
        <f t="array" ref="AL3">SUMIF('ТУР2'!home,AF3,'ТУР2'!visitorscore)+SUMIF('ТУР2'!visitor,AF3,'ТУР2'!homescore)</f>
        <v>84</v>
      </c>
      <c r="AM3" s="7">
        <f t="shared" ref="AM3:AM5" si="2">AK3-AL3</f>
        <v>4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3300040088</v>
      </c>
    </row>
    <row r="4">
      <c r="A4" s="11"/>
      <c r="B4" s="8"/>
      <c r="C4" s="84" t="str">
        <f>'ТУР1'!$C$4</f>
        <v>Евгений П. </v>
      </c>
      <c r="D4" s="34" t="s">
        <v>46</v>
      </c>
      <c r="E4" s="84" t="str">
        <f>'ТУР1'!$E$4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78</v>
      </c>
      <c r="AA4" s="26">
        <f t="array" ref="AA4">VLOOKUP($U4,$AF$3:$AN$5,7,0)</f>
        <v>78</v>
      </c>
      <c r="AB4" s="26">
        <f t="array" ref="AB4">VLOOKUP($U4,$AF$3:$AN$5,8,0)</f>
        <v>0</v>
      </c>
      <c r="AC4" s="26">
        <f t="array" ref="AC4">VLOOKUP($U4,$AF$3:$AN$5,9,0)</f>
        <v>36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6</v>
      </c>
      <c r="AJ4" s="7">
        <f t="array" ref="AJ4">SUM(('ТУР2'!home=AF4)*('ТУР2'!homescore&lt;'ТУР2'!visitorscore),('ТУР2'!visitor=AF4)*('ТУР2'!visitorscore&lt;'ТУР2'!homescore))</f>
        <v>10</v>
      </c>
      <c r="AK4" s="31">
        <f t="array" ref="AK4">SUMIF('ТУР2'!home,AF4,'ТУР2'!homescore)+SUMIF('ТУР2'!visitor,AF4,'ТУР2'!visitorscore)</f>
        <v>77</v>
      </c>
      <c r="AL4" s="32">
        <f t="array" ref="AL4">SUMIF('ТУР2'!home,AF4,'ТУР2'!visitorscore)+SUMIF('ТУР2'!visitor,AF4,'ТУР2'!homescore)</f>
        <v>81</v>
      </c>
      <c r="AM4" s="7">
        <f t="shared" si="2"/>
        <v>-4</v>
      </c>
      <c r="AN4" s="31">
        <f t="array" ref="AN4">AH4*Options!$B$2+AI4*Options!$B$3+AJ4*Options!$B$4+VLOOKUP(AF4,$E$4:$F$9,2,0)</f>
        <v>30</v>
      </c>
      <c r="AO4" s="11">
        <f t="shared" si="3"/>
        <v>2999960077</v>
      </c>
    </row>
    <row r="5">
      <c r="A5" s="11"/>
      <c r="B5" s="8"/>
      <c r="C5" s="84" t="str">
        <f>'ТУР1'!$C$5</f>
        <v>Азамат Г.</v>
      </c>
      <c r="D5" s="34" t="s">
        <v>47</v>
      </c>
      <c r="E5" s="84" t="str">
        <f>'ТУР1'!$E$5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88</v>
      </c>
      <c r="AA5" s="26">
        <f t="array" ref="AA5">VLOOKUP($U5,$AF$3:$AN$5,7,0)</f>
        <v>84</v>
      </c>
      <c r="AB5" s="26">
        <f t="array" ref="AB5">VLOOKUP($U5,$AF$3:$AN$5,8,0)</f>
        <v>4</v>
      </c>
      <c r="AC5" s="26">
        <f t="array" ref="AC5">VLOOKUP($U5,$AF$3:$AN$5,9,0)</f>
        <v>33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10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6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78</v>
      </c>
      <c r="AL5" s="32">
        <f t="array" ref="AL5">SUMIF('ТУР2'!home,AF5,'ТУР2'!visitorscore)+SUMIF('ТУР2'!visitor,AF5,'ТУР2'!homescore)</f>
        <v>78</v>
      </c>
      <c r="AM5" s="7">
        <f t="shared" si="2"/>
        <v>0</v>
      </c>
      <c r="AN5" s="31">
        <f t="array" ref="AN5">AH5*Options!$B$2+AI5*Options!$B$3+AJ5*Options!$B$4+VLOOKUP(AF5,$E$4:$F$9,2,0)</f>
        <v>36</v>
      </c>
      <c r="AO5" s="11">
        <f t="shared" si="3"/>
        <v>3600000078</v>
      </c>
    </row>
    <row r="6">
      <c r="A6" s="11"/>
      <c r="B6" s="8"/>
      <c r="C6" s="85" t="str">
        <f>'ТУР1'!$C$6</f>
        <v>Илья Г.</v>
      </c>
      <c r="D6" s="34" t="s">
        <v>48</v>
      </c>
      <c r="E6" s="84" t="str">
        <f>'ТУР1'!$E$6</f>
        <v>ovoshnoy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81</v>
      </c>
      <c r="AB6" s="26">
        <f t="array" ref="AB6">VLOOKUP($U6,$AF$3:$AN$5,8,0)</f>
        <v>-4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Dresel</v>
      </c>
      <c r="F11" s="66" t="str">
        <f t="shared" ref="F11:F16" si="7">$E$5</f>
        <v>azalazy</v>
      </c>
      <c r="G11" s="54">
        <f t="shared" ref="G11:G46" si="8">SUM(K11)</f>
        <v>2</v>
      </c>
      <c r="H11" s="56"/>
      <c r="I11" s="54">
        <f t="shared" ref="I11:I17" si="9">SUM(L11)</f>
        <v>3</v>
      </c>
      <c r="J11" s="56"/>
      <c r="K11" s="66">
        <v>2.0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Dresel  - (Англия) azalazy</v>
      </c>
      <c r="V11" s="40" t="str">
        <f t="shared" ref="V11:V46" si="11">TEXT(G11,"0")&amp;":"&amp;TEXT(I11,"0")</f>
        <v>2:3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Dresel</v>
      </c>
      <c r="F12" s="66" t="str">
        <f t="shared" si="7"/>
        <v>azalazy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Dresel  - (Англия) azalazy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Dresel</v>
      </c>
      <c r="F13" s="66" t="str">
        <f t="shared" si="7"/>
        <v>azalazy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Dresel  - (Англия) azalazy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ovoshnoy  - (Англия) azalazy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ovoshnoy  - (Англия) azalazy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ovoshnoy  - (Англия) azalazy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ovoshnoy</v>
      </c>
      <c r="F17" s="66" t="str">
        <f t="shared" ref="F17:F22" si="15">$E$4</f>
        <v>Dresel</v>
      </c>
      <c r="G17" s="54">
        <f t="shared" si="8"/>
        <v>5</v>
      </c>
      <c r="H17" s="56"/>
      <c r="I17" s="54">
        <f t="shared" si="9"/>
        <v>4</v>
      </c>
      <c r="J17" s="56"/>
      <c r="K17" s="48">
        <v>5.0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ovoshnoy  - (Нидерланды) Dresel</v>
      </c>
      <c r="V17" s="40" t="str">
        <f t="shared" si="11"/>
        <v>5:4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ovoshnoy</v>
      </c>
      <c r="F18" s="66" t="str">
        <f t="shared" si="15"/>
        <v>Dresel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ovoshnoy  - (Нидерланды) Dresel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ovoshnoy</v>
      </c>
      <c r="F19" s="66" t="str">
        <f t="shared" si="15"/>
        <v>Dresel</v>
      </c>
      <c r="G19" s="54">
        <f t="shared" si="8"/>
        <v>0</v>
      </c>
      <c r="H19" s="56"/>
      <c r="I19" s="54">
        <f t="shared" si="16"/>
        <v>3</v>
      </c>
      <c r="J19" s="56"/>
      <c r="K19" s="66">
        <v>0.0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ovoshnoy  - (Нидерланды) Dresel</v>
      </c>
      <c r="V19" s="40" t="str">
        <f t="shared" si="11"/>
        <v>0:3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azalazy</v>
      </c>
      <c r="F20" s="66" t="str">
        <f t="shared" si="15"/>
        <v>Dresel</v>
      </c>
      <c r="G20" s="54">
        <f t="shared" si="8"/>
        <v>2</v>
      </c>
      <c r="H20" s="56"/>
      <c r="I20" s="54">
        <f t="shared" si="16"/>
        <v>4</v>
      </c>
      <c r="J20" s="56"/>
      <c r="K20" s="66">
        <v>2.0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azalazy  - (Нидерланды) Dresel</v>
      </c>
      <c r="V20" s="40" t="str">
        <f t="shared" si="11"/>
        <v>2:4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azalazy</v>
      </c>
      <c r="F21" s="66" t="str">
        <f t="shared" si="15"/>
        <v>Dresel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azalazy  - (Нидерланды) Dresel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azalazy</v>
      </c>
      <c r="F22" s="66" t="str">
        <f t="shared" si="15"/>
        <v>Dresel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azalazy  - (Нидерланды) Dresel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azalazy  - (Португалия) ovoshnoy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azalazy  - (Португалия) ovoshnoy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azalazy  - (Португалия) ovoshnoy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Dresel</v>
      </c>
      <c r="F26" s="66" t="str">
        <f t="shared" si="20"/>
        <v>ovoshnoy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Dresel  - (Португалия) ovoshnoy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Dresel</v>
      </c>
      <c r="F27" s="66" t="str">
        <f t="shared" si="20"/>
        <v>ovoshnoy</v>
      </c>
      <c r="G27" s="54">
        <f t="shared" si="8"/>
        <v>0</v>
      </c>
      <c r="H27" s="56"/>
      <c r="I27" s="54">
        <f t="shared" si="21"/>
        <v>0</v>
      </c>
      <c r="J27" s="56"/>
      <c r="K27" s="75" t="s">
        <v>42</v>
      </c>
      <c r="L27" s="75" t="s">
        <v>42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Dresel  - (Португалия) ovoshnoy</v>
      </c>
      <c r="V27" s="40" t="str">
        <f t="shared" si="11"/>
        <v>0:0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Dresel</v>
      </c>
      <c r="F28" s="66" t="str">
        <f t="shared" si="20"/>
        <v>ovoshnoy</v>
      </c>
      <c r="G28" s="54">
        <f t="shared" si="8"/>
        <v>4</v>
      </c>
      <c r="H28" s="56"/>
      <c r="I28" s="54">
        <f t="shared" si="21"/>
        <v>5</v>
      </c>
      <c r="J28" s="76"/>
      <c r="K28" s="73">
        <v>4.0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Dresel  - (Португалия) ovoshnoy</v>
      </c>
      <c r="V28" s="40" t="str">
        <f t="shared" si="11"/>
        <v>4:5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Dresel</v>
      </c>
      <c r="F29" s="66" t="str">
        <f t="shared" ref="F29:F34" si="25">$E$5</f>
        <v>azalazy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Dresel  - (Англия) azalazy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Dresel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Dresel  - (Англия) azalazy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Dresel</v>
      </c>
      <c r="F31" s="66" t="str">
        <f t="shared" si="25"/>
        <v>azalazy</v>
      </c>
      <c r="G31" s="54">
        <f t="shared" si="8"/>
        <v>5</v>
      </c>
      <c r="H31" s="56"/>
      <c r="I31" s="54">
        <f t="shared" si="26"/>
        <v>3</v>
      </c>
      <c r="J31" s="56"/>
      <c r="K31" s="66">
        <v>5.0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Dresel  - (Англия) azalazy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ovoshnoy  - (Англия) azalazy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5</v>
      </c>
      <c r="H33" s="56"/>
      <c r="I33" s="54">
        <f t="shared" si="26"/>
        <v>4</v>
      </c>
      <c r="J33" s="56">
        <v>5.0</v>
      </c>
      <c r="K33" s="66">
        <v>5.0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ovoshnoy  - (Англия) azalazy</v>
      </c>
      <c r="V33" s="40" t="str">
        <f t="shared" si="11"/>
        <v>5:4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0</v>
      </c>
      <c r="H34" s="56"/>
      <c r="I34" s="54">
        <f t="shared" si="26"/>
        <v>0</v>
      </c>
      <c r="J34" s="56"/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ovoshnoy  - (Англия) azalazy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ovoshnoy</v>
      </c>
      <c r="F35" s="66" t="str">
        <f t="shared" ref="F35:F40" si="30">$E$4</f>
        <v>Dresel</v>
      </c>
      <c r="G35" s="54">
        <f t="shared" si="8"/>
        <v>4</v>
      </c>
      <c r="H35" s="56"/>
      <c r="I35" s="54">
        <f t="shared" ref="I35:I46" si="31">SUM(L35)</f>
        <v>5</v>
      </c>
      <c r="J35" s="56"/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ovoshnoy  - (Нидерланды) Dresel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ovoshnoy</v>
      </c>
      <c r="F36" s="66" t="str">
        <f t="shared" si="30"/>
        <v>Dresel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ovoshnoy  - (Нидерланды) Dresel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ovoshnoy</v>
      </c>
      <c r="F37" s="66" t="str">
        <f t="shared" si="30"/>
        <v>Dresel</v>
      </c>
      <c r="G37" s="54">
        <f t="shared" si="8"/>
        <v>4</v>
      </c>
      <c r="H37" s="56"/>
      <c r="I37" s="54">
        <f t="shared" si="31"/>
        <v>4</v>
      </c>
      <c r="J37" s="56"/>
      <c r="K37" s="66">
        <v>4.0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ovoshnoy  - (Нидерланды) Dresel</v>
      </c>
      <c r="V37" s="40" t="str">
        <f t="shared" si="11"/>
        <v>4:4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azalazy</v>
      </c>
      <c r="F38" s="66" t="str">
        <f t="shared" si="30"/>
        <v>Dresel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azalazy  - (Нидерланды) Dresel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azalazy</v>
      </c>
      <c r="F39" s="66" t="str">
        <f t="shared" si="30"/>
        <v>Dresel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azalazy  - (Нидерланды) Dresel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azalazy</v>
      </c>
      <c r="F40" s="66" t="str">
        <f t="shared" si="30"/>
        <v>Dresel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azalazy  - (Нидерланды) Dresel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0</v>
      </c>
      <c r="H41" s="40"/>
      <c r="I41" s="54">
        <f t="shared" si="31"/>
        <v>0</v>
      </c>
      <c r="J41" s="40"/>
      <c r="K41" s="66" t="s">
        <v>42</v>
      </c>
      <c r="L41" s="66" t="s">
        <v>42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azalazy  - (Португалия) ovoshnoy</v>
      </c>
      <c r="V41" s="40" t="str">
        <f t="shared" si="11"/>
        <v>0:0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azalazy</v>
      </c>
      <c r="F42" s="66" t="str">
        <f t="shared" si="35"/>
        <v>ovoshnoy</v>
      </c>
      <c r="G42" s="54">
        <f t="shared" si="8"/>
        <v>3</v>
      </c>
      <c r="H42" s="40"/>
      <c r="I42" s="54">
        <f t="shared" si="31"/>
        <v>0</v>
      </c>
      <c r="J42" s="40"/>
      <c r="K42" s="66">
        <v>3.0</v>
      </c>
      <c r="L42" s="66">
        <v>0.0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azalazy  - (Португалия) ovoshnoy</v>
      </c>
      <c r="V42" s="40" t="str">
        <f t="shared" si="11"/>
        <v>3:0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azalazy</v>
      </c>
      <c r="F43" s="66" t="str">
        <f t="shared" si="35"/>
        <v>ovoshnoy</v>
      </c>
      <c r="G43" s="54">
        <f t="shared" si="8"/>
        <v>3</v>
      </c>
      <c r="H43" s="40"/>
      <c r="I43" s="54">
        <f t="shared" si="31"/>
        <v>3</v>
      </c>
      <c r="J43" s="40"/>
      <c r="K43" s="66">
        <v>3.0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azalazy  - (Португалия) ovoshnoy</v>
      </c>
      <c r="V43" s="40" t="str">
        <f t="shared" si="11"/>
        <v>3:3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Dresel</v>
      </c>
      <c r="F44" s="66" t="str">
        <f t="shared" si="35"/>
        <v>ovoshnoy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Dresel  - (Португалия) ovoshnoy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Dresel</v>
      </c>
      <c r="F45" s="66" t="str">
        <f t="shared" si="35"/>
        <v>ovoshnoy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Dresel  - (Португалия) ovoshnoy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Dresel</v>
      </c>
      <c r="F46" s="66" t="str">
        <f t="shared" si="35"/>
        <v>ovoshnoy</v>
      </c>
      <c r="G46" s="54">
        <f t="shared" si="8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Dresel  - (Португалия) ovoshnoy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4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19</v>
      </c>
      <c r="AJ3" s="7">
        <f t="array" ref="AJ3">SUM(('ТУР3'!home=AF3)*('ТУР3'!homescore&lt;'ТУР3'!visitorscore),('ТУР3'!visitor=AF3)*('ТУР3'!visitorscore&lt;'ТУР3'!homescore))</f>
        <v>1</v>
      </c>
      <c r="AK3" s="31">
        <f t="array" ref="AK3">SUMIF('ТУР3'!home,AF3,'ТУР3'!homescore)+SUMIF('ТУР3'!visitor,AF3,'ТУР3'!visitorscore)</f>
        <v>53</v>
      </c>
      <c r="AL3" s="32">
        <f t="array" ref="AL3">SUMIF('ТУР3'!home,AF3,'ТУР3'!visitorscore)+SUMIF('ТУР3'!visitor,AF3,'ТУР3'!homescore)</f>
        <v>49</v>
      </c>
      <c r="AM3" s="7">
        <f t="shared" ref="AM3:AM5" si="2">AK3-AL3</f>
        <v>4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3100040053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4</v>
      </c>
      <c r="X4" s="26">
        <f t="array" ref="X4">VLOOKUP($U4,$AF$3:$AN$5,4,0)</f>
        <v>19</v>
      </c>
      <c r="Y4" s="26">
        <f t="array" ref="Y4">VLOOKUP($U4,$AF$3:$AN$5,5,0)</f>
        <v>1</v>
      </c>
      <c r="Z4" s="26">
        <f t="array" ref="Z4">VLOOKUP($U4,$AF$3:$AN$5,6,0)</f>
        <v>53</v>
      </c>
      <c r="AA4" s="26">
        <f t="array" ref="AA4">VLOOKUP($U4,$AF$3:$AN$5,7,0)</f>
        <v>49</v>
      </c>
      <c r="AB4" s="26">
        <f t="array" ref="AB4">VLOOKUP($U4,$AF$3:$AN$5,8,0)</f>
        <v>4</v>
      </c>
      <c r="AC4" s="26">
        <f t="array" ref="AC4">VLOOKUP($U4,$AF$3:$AN$5,9,0)</f>
        <v>31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0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18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51</v>
      </c>
      <c r="AL4" s="32">
        <f t="array" ref="AL4">SUMIF('ТУР3'!home,AF4,'ТУР3'!visitorscore)+SUMIF('ТУР3'!visitor,AF4,'ТУР3'!homescore)</f>
        <v>59</v>
      </c>
      <c r="AM4" s="7">
        <f t="shared" si="2"/>
        <v>-8</v>
      </c>
      <c r="AN4" s="31">
        <f t="array" ref="AN4">AH4*Options!$B$2+AI4*Options!$B$3+AJ4*Options!$B$4+VLOOKUP(AF4,$E$4:$F$9,2,0)</f>
        <v>18</v>
      </c>
      <c r="AO4" s="11">
        <f t="shared" si="3"/>
        <v>1799920051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19</v>
      </c>
      <c r="Y5" s="26">
        <f t="array" ref="Y5">VLOOKUP($U5,$AF$3:$AN$5,5,0)</f>
        <v>1</v>
      </c>
      <c r="Z5" s="26">
        <f t="array" ref="Z5">VLOOKUP($U5,$AF$3:$AN$5,6,0)</f>
        <v>49</v>
      </c>
      <c r="AA5" s="26">
        <f t="array" ref="AA5">VLOOKUP($U5,$AF$3:$AN$5,7,0)</f>
        <v>45</v>
      </c>
      <c r="AB5" s="26">
        <f t="array" ref="AB5">VLOOKUP($U5,$AF$3:$AN$5,8,0)</f>
        <v>4</v>
      </c>
      <c r="AC5" s="26">
        <f t="array" ref="AC5">VLOOKUP($U5,$AF$3:$AN$5,9,0)</f>
        <v>31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19</v>
      </c>
      <c r="AJ5" s="7">
        <f t="array" ref="AJ5">SUM(('ТУР3'!home=AF5)*('ТУР3'!homescore&lt;'ТУР3'!visitorscore),('ТУР3'!visitor=AF5)*('ТУР3'!visitorscore&lt;'ТУР3'!homescore))</f>
        <v>1</v>
      </c>
      <c r="AK5" s="31">
        <f t="array" ref="AK5">SUMIF('ТУР3'!home,AF5,'ТУР3'!homescore)+SUMIF('ТУР3'!visitor,AF5,'ТУР3'!visitorscore)</f>
        <v>49</v>
      </c>
      <c r="AL5" s="32">
        <f t="array" ref="AL5">SUMIF('ТУР3'!home,AF5,'ТУР3'!visitorscore)+SUMIF('ТУР3'!visitor,AF5,'ТУР3'!homescore)</f>
        <v>45</v>
      </c>
      <c r="AM5" s="7">
        <f t="shared" si="2"/>
        <v>4</v>
      </c>
      <c r="AN5" s="31">
        <f t="array" ref="AN5">AH5*Options!$B$2+AI5*Options!$B$3+AJ5*Options!$B$4+VLOOKUP(AF5,$E$4:$F$9,2,0)</f>
        <v>31</v>
      </c>
      <c r="AO5" s="11">
        <f t="shared" si="3"/>
        <v>3100040049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0</v>
      </c>
      <c r="X6" s="26">
        <f t="array" ref="X6">VLOOKUP($U6,$AF$3:$AN$5,4,0)</f>
        <v>18</v>
      </c>
      <c r="Y6" s="26">
        <f t="array" ref="Y6">VLOOKUP($U6,$AF$3:$AN$5,5,0)</f>
        <v>6</v>
      </c>
      <c r="Z6" s="26">
        <f t="array" ref="Z6">VLOOKUP($U6,$AF$3:$AN$5,6,0)</f>
        <v>51</v>
      </c>
      <c r="AA6" s="26">
        <f t="array" ref="AA6">VLOOKUP($U6,$AF$3:$AN$5,7,0)</f>
        <v>59</v>
      </c>
      <c r="AB6" s="26">
        <f t="array" ref="AB6">VLOOKUP($U6,$AF$3:$AN$5,8,0)</f>
        <v>-8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2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tamashii  - (Нидерланды)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tamashii  - (Нидерланды) masterp1ece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tamashii  - (Нидерланды) masterp1ece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flame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flame  - (Нидерланды)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flame</v>
      </c>
      <c r="F15" s="102" t="str">
        <f t="shared" si="7"/>
        <v>masterp1ece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flame  - (Нидерланды)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flame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flame  - (Нидерланды) masterp1ece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flame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flame  - (Испания)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flame</v>
      </c>
      <c r="F18" s="102" t="str">
        <f t="shared" si="15"/>
        <v>tamashii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flame  - (Испания) tamashii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flame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flame  - (Испания) tamashii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masterp1ece  - (Испания) tamashii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masterp1ece  - (Испания) tamashii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masterp1ece  - (Испания) tamashii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flame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masterp1ece  - (Германия) flame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flame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masterp1ece  - (Германия) flame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flame</v>
      </c>
      <c r="G25" s="94">
        <f t="shared" si="8"/>
        <v>2</v>
      </c>
      <c r="H25" s="96"/>
      <c r="I25" s="94">
        <f t="shared" si="21"/>
        <v>2</v>
      </c>
      <c r="J25" s="96"/>
      <c r="K25" s="109">
        <v>2.0</v>
      </c>
      <c r="L25" s="109">
        <v>2.0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masterp1ece  - (Германия) flame</v>
      </c>
      <c r="V25" s="11" t="str">
        <f t="shared" si="11"/>
        <v>2:2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flame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tamashii  - (Германия) flame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flame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tamashii  - (Германия) flame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flame</v>
      </c>
      <c r="G28" s="94">
        <f t="shared" si="8"/>
        <v>5</v>
      </c>
      <c r="H28" s="96"/>
      <c r="I28" s="94">
        <f t="shared" si="21"/>
        <v>3</v>
      </c>
      <c r="J28" s="102"/>
      <c r="K28" s="109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tamashii  - (Германия) flame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4</v>
      </c>
      <c r="J29" s="94"/>
      <c r="K29" s="110">
        <v>5.0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tamashii  - (Нидерланды) masterp1ece</v>
      </c>
      <c r="V29" s="11" t="str">
        <f t="shared" si="11"/>
        <v>5:4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tamashii  - (Нидерланды) masterp1ece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tamashii  - (Нидерланды) masterp1ece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flame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flame  - (Нидерланды) masterp1ece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flame</v>
      </c>
      <c r="F33" s="102" t="str">
        <f t="shared" si="25"/>
        <v>masterp1ece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flame  - (Нидерланды) masterp1ece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flame</v>
      </c>
      <c r="F34" s="102" t="str">
        <f t="shared" si="25"/>
        <v>masterp1ece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flame  - (Нидерланды) masterp1ece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flame</v>
      </c>
      <c r="F35" s="102" t="str">
        <f t="shared" ref="F35:F40" si="30">$E$4</f>
        <v>tamashii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flame  - (Испания) tamashii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flame</v>
      </c>
      <c r="F36" s="102" t="str">
        <f t="shared" si="30"/>
        <v>tamashii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flame  - (Испания) tamashii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flame</v>
      </c>
      <c r="F37" s="102" t="str">
        <f t="shared" si="30"/>
        <v>tamashii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57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flame  - (Испания) tamashii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57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masterp1ece  - (Испания) tamashii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masterp1ece  - (Испания) tamashii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masterp1ece  - (Испания) tamashii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flame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masterp1ece  - (Германия) flame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flame</v>
      </c>
      <c r="G42" s="94">
        <f t="shared" si="8"/>
        <v>0</v>
      </c>
      <c r="H42" s="11"/>
      <c r="I42" s="94">
        <f t="shared" si="31"/>
        <v>0</v>
      </c>
      <c r="J42" s="102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masterp1ece  - (Германия) flame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flame</v>
      </c>
      <c r="G43" s="94">
        <f>SUM(J42)</f>
        <v>0</v>
      </c>
      <c r="H43" s="11"/>
      <c r="I43" s="94">
        <f t="shared" si="31"/>
        <v>0</v>
      </c>
      <c r="J43" s="11"/>
      <c r="K43" s="111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masterp1ece  - (Германия) flame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flame</v>
      </c>
      <c r="G44" s="94">
        <f t="shared" ref="G44:G46" si="38">SUM(K44)</f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tamashii  - (Германия) flame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flame</v>
      </c>
      <c r="G45" s="94">
        <f t="shared" si="3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tamashii  - (Германия) flame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flame</v>
      </c>
      <c r="G46" s="94">
        <f t="shared" si="3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tamashii  - (Германия) flame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4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16</v>
      </c>
      <c r="AJ3" s="7">
        <f t="array" ref="AJ3">SUM(('ТУР4'!home=AF3)*('ТУР4'!homescore&lt;'ТУР4'!visitorscore),('ТУР4'!visitor=AF3)*('ТУР4'!visitorscore&lt;'ТУР4'!homescore))</f>
        <v>4</v>
      </c>
      <c r="AK3" s="31">
        <f t="array" ref="AK3">SUMIF('ТУР4'!home,AF3,'ТУР4'!homescore)+SUMIF('ТУР4'!visitor,AF3,'ТУР4'!visitorscore)</f>
        <v>73</v>
      </c>
      <c r="AL3" s="32">
        <f t="array" ref="AL3">SUMIF('ТУР4'!home,AF3,'ТУР4'!visitorscore)+SUMIF('ТУР4'!visitor,AF3,'ТУР4'!homescore)</f>
        <v>72</v>
      </c>
      <c r="AM3" s="7">
        <f t="shared" ref="AM3:AM5" si="2">AK3-AL3</f>
        <v>1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2800010073</v>
      </c>
    </row>
    <row r="4">
      <c r="A4" s="11"/>
      <c r="B4" s="8"/>
      <c r="C4" s="84" t="str">
        <f>'ТУР3'!$C$4</f>
        <v>Герман Г.</v>
      </c>
      <c r="D4" s="90" t="s">
        <v>25</v>
      </c>
      <c r="E4" s="84" t="str">
        <f>'ТУР3'!$E$4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14</v>
      </c>
      <c r="Y4" s="26">
        <f t="array" ref="Y4">VLOOKUP($U4,$AF$3:$AN$5,5,0)</f>
        <v>4</v>
      </c>
      <c r="Z4" s="26">
        <f t="array" ref="Z4">VLOOKUP($U4,$AF$3:$AN$5,6,0)</f>
        <v>73</v>
      </c>
      <c r="AA4" s="26">
        <f t="array" ref="AA4">VLOOKUP($U4,$AF$3:$AN$5,7,0)</f>
        <v>72</v>
      </c>
      <c r="AB4" s="26">
        <f t="array" ref="AB4">VLOOKUP($U4,$AF$3:$AN$5,8,0)</f>
        <v>1</v>
      </c>
      <c r="AC4" s="26">
        <f t="array" ref="AC4">VLOOKUP($U4,$AF$3:$AN$5,9,0)</f>
        <v>32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5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51</v>
      </c>
      <c r="AL4" s="32">
        <f t="array" ref="AL4">SUMIF('ТУР4'!home,AF4,'ТУР4'!visitorscore)+SUMIF('ТУР4'!visitor,AF4,'ТУР4'!homescore)</f>
        <v>53</v>
      </c>
      <c r="AM4" s="7">
        <f t="shared" si="2"/>
        <v>-2</v>
      </c>
      <c r="AN4" s="31">
        <f t="array" ref="AN4">AH4*Options!$B$2+AI4*Options!$B$3+AJ4*Options!$B$4+VLOOKUP(AF4,$E$4:$F$9,2,0)</f>
        <v>27</v>
      </c>
      <c r="AO4" s="11">
        <f t="shared" si="3"/>
        <v>2699980051</v>
      </c>
    </row>
    <row r="5">
      <c r="A5" s="11"/>
      <c r="B5" s="8"/>
      <c r="C5" s="84" t="str">
        <f>'ТУР3'!$C$5</f>
        <v>Эдуард А.</v>
      </c>
      <c r="D5" s="90" t="s">
        <v>48</v>
      </c>
      <c r="E5" s="84" t="str">
        <f>'ТУР3'!$E$5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16</v>
      </c>
      <c r="Y5" s="26">
        <f t="array" ref="Y5">VLOOKUP($U5,$AF$3:$AN$5,5,0)</f>
        <v>4</v>
      </c>
      <c r="Z5" s="26">
        <f t="array" ref="Z5">VLOOKUP($U5,$AF$3:$AN$5,6,0)</f>
        <v>73</v>
      </c>
      <c r="AA5" s="26">
        <f t="array" ref="AA5">VLOOKUP($U5,$AF$3:$AN$5,7,0)</f>
        <v>72</v>
      </c>
      <c r="AB5" s="26">
        <f t="array" ref="AB5">VLOOKUP($U5,$AF$3:$AN$5,8,0)</f>
        <v>1</v>
      </c>
      <c r="AC5" s="26">
        <f t="array" ref="AC5">VLOOKUP($U5,$AF$3:$AN$5,9,0)</f>
        <v>28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14</v>
      </c>
      <c r="AJ5" s="7">
        <f t="array" ref="AJ5">SUM(('ТУР4'!home=AF5)*('ТУР4'!homescore&lt;'ТУР4'!visitorscore),('ТУР4'!visitor=AF5)*('ТУР4'!visitorscore&lt;'ТУР4'!homescore))</f>
        <v>4</v>
      </c>
      <c r="AK5" s="31">
        <f t="array" ref="AK5">SUMIF('ТУР4'!home,AF5,'ТУР4'!homescore)+SUMIF('ТУР4'!visitor,AF5,'ТУР4'!visitorscore)</f>
        <v>73</v>
      </c>
      <c r="AL5" s="32">
        <f t="array" ref="AL5">SUMIF('ТУР4'!home,AF5,'ТУР4'!visitorscore)+SUMIF('ТУР4'!visitor,AF5,'ТУР4'!homescore)</f>
        <v>72</v>
      </c>
      <c r="AM5" s="7">
        <f t="shared" si="2"/>
        <v>1</v>
      </c>
      <c r="AN5" s="31">
        <f t="array" ref="AN5">AH5*Options!$B$2+AI5*Options!$B$3+AJ5*Options!$B$4+VLOOKUP(AF5,$E$4:$F$9,2,0)</f>
        <v>32</v>
      </c>
      <c r="AO5" s="11">
        <f t="shared" si="3"/>
        <v>3200010073</v>
      </c>
    </row>
    <row r="6">
      <c r="A6" s="11"/>
      <c r="B6" s="8"/>
      <c r="C6" s="84" t="str">
        <f>'ТУР3'!$C$6</f>
        <v>Андрей С.</v>
      </c>
      <c r="D6" s="90" t="s">
        <v>31</v>
      </c>
      <c r="E6" s="84" t="str">
        <f>'ТУР3'!$E$6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12</v>
      </c>
      <c r="Y6" s="26">
        <f t="array" ref="Y6">VLOOKUP($U6,$AF$3:$AN$5,5,0)</f>
        <v>7</v>
      </c>
      <c r="Z6" s="26">
        <f t="array" ref="Z6">VLOOKUP($U6,$AF$3:$AN$5,6,0)</f>
        <v>51</v>
      </c>
      <c r="AA6" s="26">
        <f t="array" ref="AA6">VLOOKUP($U6,$AF$3:$AN$5,7,0)</f>
        <v>53</v>
      </c>
      <c r="AB6" s="26">
        <f t="array" ref="AB6">VLOOKUP($U6,$AF$3:$AN$5,8,0)</f>
        <v>-2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tamashii  - (Португалия) masterp1ece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tamashii  - (Португалия) masterp1ece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tamashii  - (Португалия) masterp1ece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flame</v>
      </c>
      <c r="F14" s="102" t="str">
        <f t="shared" si="7"/>
        <v>masterp1ece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flame  - (Португалия) masterp1ece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flame</v>
      </c>
      <c r="F15" s="102" t="str">
        <f t="shared" si="7"/>
        <v>masterp1ece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flame  - (Португалия) masterp1ece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flame</v>
      </c>
      <c r="F16" s="102" t="str">
        <f t="shared" si="7"/>
        <v>masterp1ece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flame  - (Португалия) masterp1ece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tamashii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flame  - (Италия) tamashii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tamashii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flame  - (Италия) tamashii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flame  - (Италия) tamashii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masterp1ece  - (Италия) tamashii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masterp1ece  - (Италия) tamashii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masterp1ece  - (Италия) tamashii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flame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masterp1ece  - (Аргентина) flame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flame</v>
      </c>
      <c r="G24" s="94">
        <f t="shared" si="8"/>
        <v>3</v>
      </c>
      <c r="H24" s="96"/>
      <c r="I24" s="94">
        <f t="shared" si="21"/>
        <v>0</v>
      </c>
      <c r="J24" s="96"/>
      <c r="K24" s="102">
        <v>3.0</v>
      </c>
      <c r="L24" s="102">
        <v>0.0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masterp1ece  - (Аргентина) flame</v>
      </c>
      <c r="V24" s="11" t="str">
        <f t="shared" si="11"/>
        <v>3:0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flame</v>
      </c>
      <c r="G25" s="94">
        <f t="shared" si="8"/>
        <v>1</v>
      </c>
      <c r="H25" s="96"/>
      <c r="I25" s="94">
        <f t="shared" si="21"/>
        <v>3</v>
      </c>
      <c r="J25" s="96"/>
      <c r="K25" s="109">
        <v>1.0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masterp1ece  - (Аргентина) flame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flame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tamashii  - (Аргентина) flame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flame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tamashii  - (Аргентина) flame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flame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tamashii  - (Аргентина) flame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tamashii  - (Португалия) masterp1ece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0</v>
      </c>
      <c r="H30" s="96"/>
      <c r="I30" s="94">
        <f t="shared" ref="I30:I35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tamashii  - (Португалия) masterp1ece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tamashii  - (Португалия) masterp1ece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flame</v>
      </c>
      <c r="F32" s="102" t="str">
        <f t="shared" si="25"/>
        <v>masterp1ece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flame  - (Португалия) masterp1ece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flame</v>
      </c>
      <c r="F33" s="102" t="str">
        <f t="shared" si="25"/>
        <v>masterp1ece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flame  - (Португалия)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flame</v>
      </c>
      <c r="F34" s="102" t="str">
        <f t="shared" si="25"/>
        <v>masterp1ece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flame  - (Португалия) masterp1ece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si="26"/>
        <v>4</v>
      </c>
      <c r="J35" s="102"/>
      <c r="K35" s="73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flame  - (Италия) tamashii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tamashii</v>
      </c>
      <c r="G36" s="94">
        <f t="shared" si="8"/>
        <v>4</v>
      </c>
      <c r="H36" s="96"/>
      <c r="I36" s="94">
        <f t="shared" ref="I36:I46" si="31">SUM(L36)</f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flame  - (Италия) tamashii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flame  - (Италия)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masterp1ece  - (Италия) tamashii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masterp1ece  - (Италия) tamashii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masterp1ece  - (Италия) tamashii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flame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masterp1ece  - (Аргентина) flame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flame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masterp1ece  - (Аргентина) flame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flame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masterp1ece  - (Аргентина) flame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flame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tamashii  - (Аргентина) flame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flame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tamashii  - (Аргентина) flame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flame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tamashii  - (Аргентина) flame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15</v>
      </c>
      <c r="AJ3" s="7">
        <f t="array" ref="AJ3">SUM(('ТУР5'!home=AF3)*('ТУР5'!homescore&lt;'ТУР5'!visitorscore),('ТУР5'!visitor=AF3)*('ТУР5'!visitorscore&lt;'ТУР5'!homescore))</f>
        <v>3</v>
      </c>
      <c r="AK3" s="31">
        <f t="array" ref="AK3">SUMIF('ТУР5'!home,AF3,'ТУР5'!homescore)+SUMIF('ТУР5'!visitor,AF3,'ТУР5'!visitorscore)</f>
        <v>64</v>
      </c>
      <c r="AL3" s="32">
        <f t="array" ref="AL3">SUMIF('ТУР5'!home,AF3,'ТУР5'!visitorscore)+SUMIF('ТУР5'!visitor,AF3,'ТУР5'!homescore)</f>
        <v>57</v>
      </c>
      <c r="AM3" s="7">
        <f t="shared" ref="AM3:AM5" si="2">AK3-AL3</f>
        <v>7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3300070064</v>
      </c>
    </row>
    <row r="4">
      <c r="A4" s="11"/>
      <c r="B4" s="8"/>
      <c r="C4" s="84" t="str">
        <f>'ТУР3'!$C$4</f>
        <v>Герман Г.</v>
      </c>
      <c r="D4" s="90" t="s">
        <v>25</v>
      </c>
      <c r="E4" s="84" t="str">
        <f>'ТУР3'!$E$4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15</v>
      </c>
      <c r="Y4" s="26">
        <f t="array" ref="Y4">VLOOKUP($U4,$AF$3:$AN$5,5,0)</f>
        <v>3</v>
      </c>
      <c r="Z4" s="26">
        <f t="array" ref="Z4">VLOOKUP($U4,$AF$3:$AN$5,6,0)</f>
        <v>64</v>
      </c>
      <c r="AA4" s="26">
        <f t="array" ref="AA4">VLOOKUP($U4,$AF$3:$AN$5,7,0)</f>
        <v>57</v>
      </c>
      <c r="AB4" s="26">
        <f t="array" ref="AB4">VLOOKUP($U4,$AF$3:$AN$5,8,0)</f>
        <v>7</v>
      </c>
      <c r="AC4" s="26">
        <f t="array" ref="AC4">VLOOKUP($U4,$AF$3:$AN$5,9,0)</f>
        <v>33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4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66</v>
      </c>
      <c r="AL4" s="32">
        <f t="array" ref="AL4">SUMIF('ТУР5'!home,AF4,'ТУР5'!visitorscore)+SUMIF('ТУР5'!visitor,AF4,'ТУР5'!homescore)</f>
        <v>74</v>
      </c>
      <c r="AM4" s="7">
        <f t="shared" si="2"/>
        <v>-8</v>
      </c>
      <c r="AN4" s="31">
        <f t="array" ref="AN4">AH4*Options!$B$2+AI4*Options!$B$3+AJ4*Options!$B$4+VLOOKUP(AF4,$E$4:$F$9,2,0)</f>
        <v>24</v>
      </c>
      <c r="AO4" s="11">
        <f t="shared" si="3"/>
        <v>2399920066</v>
      </c>
    </row>
    <row r="5">
      <c r="A5" s="11"/>
      <c r="B5" s="8"/>
      <c r="C5" s="84" t="str">
        <f>'ТУР3'!$C$5</f>
        <v>Эдуард А.</v>
      </c>
      <c r="D5" s="112" t="s">
        <v>28</v>
      </c>
      <c r="E5" s="84" t="str">
        <f>'ТУР3'!$E$5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84</v>
      </c>
      <c r="AA5" s="26">
        <f t="array" ref="AA5">VLOOKUP($U5,$AF$3:$AN$5,7,0)</f>
        <v>83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7">
        <f t="array" ref="AJ5">SUM(('ТУР5'!home=AF5)*('ТУР5'!homescore&lt;'ТУР5'!visitorscore),('ТУР5'!visitor=AF5)*('ТУР5'!visitorscore&lt;'ТУР5'!homescore))</f>
        <v>6</v>
      </c>
      <c r="AK5" s="31">
        <f t="array" ref="AK5">SUMIF('ТУР5'!home,AF5,'ТУР5'!homescore)+SUMIF('ТУР5'!visitor,AF5,'ТУР5'!visitorscore)</f>
        <v>84</v>
      </c>
      <c r="AL5" s="32">
        <f t="array" ref="AL5">SUMIF('ТУР5'!home,AF5,'ТУР5'!visitorscore)+SUMIF('ТУР5'!visitor,AF5,'ТУР5'!homescore)</f>
        <v>83</v>
      </c>
      <c r="AM5" s="7">
        <f t="shared" si="2"/>
        <v>1</v>
      </c>
      <c r="AN5" s="31">
        <f t="array" ref="AN5">AH5*Options!$B$2+AI5*Options!$B$3+AJ5*Options!$B$4+VLOOKUP(AF5,$E$4:$F$9,2,0)</f>
        <v>32</v>
      </c>
      <c r="AO5" s="11">
        <f t="shared" si="3"/>
        <v>3200010084</v>
      </c>
    </row>
    <row r="6">
      <c r="A6" s="11"/>
      <c r="B6" s="8"/>
      <c r="C6" s="84" t="str">
        <f>'ТУР3'!$C$6</f>
        <v>Андрей С.</v>
      </c>
      <c r="D6" s="90" t="s">
        <v>31</v>
      </c>
      <c r="E6" s="84" t="str">
        <f>'ТУР3'!$E$6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66</v>
      </c>
      <c r="AA6" s="26">
        <f t="array" ref="AA6">VLOOKUP($U6,$AF$3:$AN$5,7,0)</f>
        <v>74</v>
      </c>
      <c r="AB6" s="26">
        <f t="array" ref="AB6">VLOOKUP($U6,$AF$3:$AN$5,8,0)</f>
        <v>-8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tamashii  - (Германия) masterp1ece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tamashii  - (Германия) masterp1ece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tamashii  - (Германия) masterp1ece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flame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flame  - (Германия) masterp1ece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flame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flame  - (Германия) masterp1ece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flame</v>
      </c>
      <c r="F16" s="102" t="str">
        <f t="shared" si="7"/>
        <v>masterp1ece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flame  - (Германия) masterp1ece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flame  - (Италия) tamashii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tamashii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flame  - (Италия) tamashii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flame  - (Италия) tamashii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masterp1ece  - (Италия) tamashii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masterp1ece  - (Италия) tamashii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masterp1ece  - (Италия) tamashii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masterp1ece  - (Аргентина) flame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flame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masterp1ece  - (Аргентина) flame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flame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masterp1ece  - (Аргентина) flame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flame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tamashii  - (Аргентина) flame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flame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tamashii  - (Аргентина) flame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flame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tamashii  - (Аргентина) flame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tamashii  - (Германия) masterp1ece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tamashii  - (Германия)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tamashii  - (Германия) masterp1ece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flame</v>
      </c>
      <c r="F32" s="102" t="str">
        <f t="shared" si="25"/>
        <v>masterp1ece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flame  - (Германия) masterp1ece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flame</v>
      </c>
      <c r="F33" s="102" t="str">
        <f t="shared" si="25"/>
        <v>masterp1ece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flame  - (Германия)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flame</v>
      </c>
      <c r="F34" s="102" t="str">
        <f t="shared" si="25"/>
        <v>masterp1ece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flame  - (Германия) masterp1ece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flame  - (Италия) tamashii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tamashii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flame  - (Италия) tamashii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tamashii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flame  - (Италия) tamashii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3</v>
      </c>
      <c r="H38" s="11"/>
      <c r="I38" s="94">
        <f t="shared" si="31"/>
        <v>2</v>
      </c>
      <c r="J38" s="11"/>
      <c r="K38" s="102">
        <v>3.0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masterp1ece  - (Италия) tamashii</v>
      </c>
      <c r="V38" s="11" t="str">
        <f t="shared" si="11"/>
        <v>3:2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1</v>
      </c>
      <c r="H39" s="11"/>
      <c r="I39" s="94">
        <f t="shared" si="31"/>
        <v>3</v>
      </c>
      <c r="J39" s="11"/>
      <c r="K39" s="102">
        <v>1.0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masterp1ece  - (Италия) tamashii</v>
      </c>
      <c r="V39" s="11" t="str">
        <f t="shared" si="11"/>
        <v>1:3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2</v>
      </c>
      <c r="H40" s="11"/>
      <c r="I40" s="94">
        <f t="shared" si="31"/>
        <v>2</v>
      </c>
      <c r="J40" s="11"/>
      <c r="K40" s="102">
        <v>2.0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masterp1ece  - (Италия) tamashii</v>
      </c>
      <c r="V40" s="11" t="str">
        <f t="shared" si="11"/>
        <v>2:2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flame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masterp1ece  - (Аргентина) flame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flame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masterp1ece  - (Аргентина) flame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flame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masterp1ece  - (Аргентина) flame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flame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tamashii  - (Аргентина) flame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flame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tamashii  - (Аргентина) flame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flame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tamashii  - (Аргентина) flame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60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85</v>
      </c>
      <c r="AL3" s="32">
        <f t="array" ref="AL3">SUMIF('ТУР6'!home,AF3,'ТУР6'!visitorscore)+SUMIF('ТУР6'!visitor,AF3,'ТУР6'!homescore)</f>
        <v>76</v>
      </c>
      <c r="AM3" s="7">
        <f t="shared" ref="AM3:AM5" si="2">AK3-AL3</f>
        <v>9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4300090085</v>
      </c>
    </row>
    <row r="4">
      <c r="A4" s="11"/>
      <c r="B4" s="8"/>
      <c r="C4" s="113" t="s">
        <v>61</v>
      </c>
      <c r="D4" s="85" t="s">
        <v>46</v>
      </c>
      <c r="E4" s="84" t="s">
        <v>62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85</v>
      </c>
      <c r="AA4" s="26">
        <f t="array" ref="AA4">VLOOKUP($U4,$AF$3:$AN$5,7,0)</f>
        <v>76</v>
      </c>
      <c r="AB4" s="26">
        <f t="array" ref="AB4">VLOOKUP($U4,$AF$3:$AN$5,8,0)</f>
        <v>9</v>
      </c>
      <c r="AC4" s="26">
        <f t="array" ref="AC4">VLOOKUP($U4,$AF$3:$AN$5,9,0)</f>
        <v>43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4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15</v>
      </c>
      <c r="AK4" s="31">
        <f t="array" ref="AK4">SUMIF('ТУР6'!home,AF4,'ТУР6'!homescore)+SUMIF('ТУР6'!visitor,AF4,'ТУР6'!visitorscore)</f>
        <v>74</v>
      </c>
      <c r="AL4" s="32">
        <f t="array" ref="AL4">SUMIF('ТУР6'!home,AF4,'ТУР6'!visitorscore)+SUMIF('ТУР6'!visitor,AF4,'ТУР6'!homescore)</f>
        <v>89</v>
      </c>
      <c r="AM4" s="7">
        <f t="shared" si="2"/>
        <v>-15</v>
      </c>
      <c r="AN4" s="31">
        <f t="array" ref="AN4">AH4*Options!$B$2+AI4*Options!$B$3+AJ4*Options!$B$4+VLOOKUP(AF4,$E$4:$F$9,2,0)</f>
        <v>17</v>
      </c>
      <c r="AO4" s="11">
        <f t="shared" si="3"/>
        <v>1699850074</v>
      </c>
    </row>
    <row r="5">
      <c r="A5" s="11"/>
      <c r="B5" s="8"/>
      <c r="C5" s="33" t="s">
        <v>63</v>
      </c>
      <c r="D5" s="85" t="s">
        <v>47</v>
      </c>
      <c r="E5" s="35" t="s">
        <v>64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8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72</v>
      </c>
      <c r="AB5" s="26">
        <f t="array" ref="AB5">VLOOKUP($U5,$AF$3:$AN$5,8,0)</f>
        <v>6</v>
      </c>
      <c r="AC5" s="26">
        <f t="array" ref="AC5">VLOOKUP($U5,$AF$3:$AN$5,9,0)</f>
        <v>38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78</v>
      </c>
      <c r="AL5" s="32">
        <f t="array" ref="AL5">SUMIF('ТУР6'!home,AF5,'ТУР6'!visitorscore)+SUMIF('ТУР6'!visitor,AF5,'ТУР6'!homescore)</f>
        <v>72</v>
      </c>
      <c r="AM5" s="7">
        <f t="shared" si="2"/>
        <v>6</v>
      </c>
      <c r="AN5" s="31">
        <f t="array" ref="AN5">AH5*Options!$B$2+AI5*Options!$B$3+AJ5*Options!$B$4+VLOOKUP(AF5,$E$4:$F$9,2,0)</f>
        <v>38</v>
      </c>
      <c r="AO5" s="11">
        <f t="shared" si="3"/>
        <v>3800060078</v>
      </c>
    </row>
    <row r="6">
      <c r="A6" s="11"/>
      <c r="B6" s="8"/>
      <c r="C6" s="33" t="s">
        <v>65</v>
      </c>
      <c r="D6" s="85" t="s">
        <v>48</v>
      </c>
      <c r="E6" s="35" t="s">
        <v>66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5</v>
      </c>
      <c r="Y6" s="26">
        <f t="array" ref="Y6">VLOOKUP($U6,$AF$3:$AN$5,5,0)</f>
        <v>15</v>
      </c>
      <c r="Z6" s="26">
        <f t="array" ref="Z6">VLOOKUP($U6,$AF$3:$AN$5,6,0)</f>
        <v>74</v>
      </c>
      <c r="AA6" s="26">
        <f t="array" ref="AA6">VLOOKUP($U6,$AF$3:$AN$5,7,0)</f>
        <v>89</v>
      </c>
      <c r="AB6" s="26">
        <f t="array" ref="AB6">VLOOKUP($U6,$AF$3:$AN$5,8,0)</f>
        <v>-15</v>
      </c>
      <c r="AC6" s="26">
        <f t="array" ref="AC6">VLOOKUP($U6,$AF$3:$AN$5,9,0)</f>
        <v>17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maymay  - (Англия) Mentill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maymay  - (Англия) Mentill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maymay  - (Англия)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Chaos</v>
      </c>
      <c r="F14" s="102" t="str">
        <f t="shared" si="7"/>
        <v>Mentill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Chaos  - (Англия) Mentill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Chaos</v>
      </c>
      <c r="F15" s="102" t="str">
        <f t="shared" si="7"/>
        <v>Mentill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Chaos  - (Англия) Mentill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Chaos</v>
      </c>
      <c r="F16" s="102" t="str">
        <f t="shared" si="7"/>
        <v>Mentill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Chaos  - (Англия) Mentill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Chaos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Chaos  - (Нидерланды) maymay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Chaos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Chaos  - (Нидерланды) maymay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Chaos</v>
      </c>
      <c r="F19" s="102" t="str">
        <f t="shared" si="15"/>
        <v>maymay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Chaos  - (Нидерланды) maymay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Mentill  - (Нидерланды) maymay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Mentill  - (Нидерланды) maymay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Mentill  - (Нидерланды) maymay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Mentill</v>
      </c>
      <c r="F23" s="102" t="str">
        <f t="shared" ref="F23:F28" si="20">$E$6</f>
        <v>Chaos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Mentill  - (Португалия) Chaos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Mentill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Mentill  - (Португалия) Chaos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Mentill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Mentill  - (Португалия) Chaos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maymay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maymay  - (Португалия) Chaos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maymay</v>
      </c>
      <c r="F27" s="102" t="str">
        <f t="shared" si="20"/>
        <v>Chaos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maymay  - (Португалия) Chaos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maymay</v>
      </c>
      <c r="F28" s="102" t="str">
        <f t="shared" si="20"/>
        <v>Chaos</v>
      </c>
      <c r="G28" s="94">
        <f t="shared" si="8"/>
        <v>3</v>
      </c>
      <c r="H28" s="96"/>
      <c r="I28" s="94">
        <f t="shared" si="21"/>
        <v>0</v>
      </c>
      <c r="J28" s="96"/>
      <c r="K28" s="102">
        <v>3.0</v>
      </c>
      <c r="L28" s="102">
        <v>0.0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maymay  - (Португалия) Chaos</v>
      </c>
      <c r="V28" s="11" t="str">
        <f t="shared" si="11"/>
        <v>3:0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5</v>
      </c>
      <c r="H29" s="96"/>
      <c r="I29" s="94">
        <f t="shared" si="21"/>
        <v>4</v>
      </c>
      <c r="J29" s="94"/>
      <c r="K29" s="110">
        <v>5.0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maymay  - (Англия) Mentill</v>
      </c>
      <c r="V29" s="11" t="str">
        <f t="shared" si="11"/>
        <v>5:4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maymay  - (Англия) Mentill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maymay  - (Англия) Mentill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Chaos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Chaos  - (Англия) Mentill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Chaos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Chaos  - (Англия) Mentill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Chaos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Chaos  - (Англия) Mentill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Chaos</v>
      </c>
      <c r="F35" s="102" t="str">
        <f t="shared" ref="F35:F40" si="30">$E$4</f>
        <v>maymay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Chaos  - (Нидерланды) maymay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Chaos</v>
      </c>
      <c r="F36" s="102" t="str">
        <f t="shared" si="30"/>
        <v>maymay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Chaos  - (Нидерланды) maymay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Chaos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Chaos  - (Нидерланды) maymay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Mentill  - (Нидерланды) maymay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1</v>
      </c>
      <c r="H39" s="11"/>
      <c r="I39" s="94">
        <f t="shared" si="31"/>
        <v>3</v>
      </c>
      <c r="J39" s="11"/>
      <c r="K39" s="102">
        <v>1.0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Mentill  - (Нидерланды) maymay</v>
      </c>
      <c r="V39" s="11" t="str">
        <f t="shared" si="11"/>
        <v>1:3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Mentill  - (Нидерланды) maymay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Mentill</v>
      </c>
      <c r="F41" s="102" t="str">
        <f t="shared" ref="F41:F46" si="35">$E$6</f>
        <v>Chaos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Mentill  - (Португалия) Chaos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Mentill</v>
      </c>
      <c r="F42" s="102" t="str">
        <f t="shared" si="35"/>
        <v>Chaos</v>
      </c>
      <c r="G42" s="94">
        <f t="shared" si="8"/>
        <v>3</v>
      </c>
      <c r="H42" s="11"/>
      <c r="I42" s="94">
        <f t="shared" si="31"/>
        <v>1</v>
      </c>
      <c r="J42" s="11"/>
      <c r="K42" s="102">
        <v>3.0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Mentill  - (Португалия) Chaos</v>
      </c>
      <c r="V42" s="11" t="str">
        <f t="shared" si="11"/>
        <v>3:1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Mentill</v>
      </c>
      <c r="F43" s="102" t="str">
        <f t="shared" si="35"/>
        <v>Chaos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Mentill  - (Португалия) Chaos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maymay</v>
      </c>
      <c r="F44" s="102" t="str">
        <f t="shared" si="35"/>
        <v>Chaos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maymay  - (Португалия) Chaos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maymay</v>
      </c>
      <c r="F45" s="102" t="str">
        <f t="shared" si="35"/>
        <v>Chaos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maymay  - (Португалия) Chaos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maymay</v>
      </c>
      <c r="F46" s="102" t="str">
        <f t="shared" si="35"/>
        <v>Chaos</v>
      </c>
      <c r="G46" s="94">
        <f t="shared" si="8"/>
        <v>1</v>
      </c>
      <c r="H46" s="11"/>
      <c r="I46" s="94">
        <f t="shared" si="31"/>
        <v>3</v>
      </c>
      <c r="J46" s="11"/>
      <c r="K46" s="102">
        <v>1.0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maymay  - (Португалия) Chaos</v>
      </c>
      <c r="V46" s="11" t="str">
        <f t="shared" si="11"/>
        <v>1:3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73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2799950073</v>
      </c>
    </row>
    <row r="4">
      <c r="A4" s="11"/>
      <c r="B4" s="8"/>
      <c r="C4" s="84" t="str">
        <f>'ТУР6'!$C$4</f>
        <v>Илья Ш.</v>
      </c>
      <c r="D4" s="90" t="s">
        <v>51</v>
      </c>
      <c r="E4" s="84" t="str">
        <f>'ТУР6'!$E$4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77</v>
      </c>
      <c r="AA4" s="26">
        <f t="array" ref="AA4">VLOOKUP($U4,$AF$3:$AN$5,7,0)</f>
        <v>76</v>
      </c>
      <c r="AB4" s="26">
        <f t="array" ref="AB4">VLOOKUP($U4,$AF$3:$AN$5,8,0)</f>
        <v>1</v>
      </c>
      <c r="AC4" s="26">
        <f t="array" ref="AC4">VLOOKUP($U4,$AF$3:$AN$5,9,0)</f>
        <v>36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83</v>
      </c>
      <c r="AL4" s="32">
        <f t="array" ref="AL4">SUMIF('ТУР7'!home,AF4,'ТУР7'!visitorscore)+SUMIF('ТУР7'!visitor,AF4,'ТУР7'!homescore)</f>
        <v>79</v>
      </c>
      <c r="AM4" s="7">
        <f t="shared" si="2"/>
        <v>4</v>
      </c>
      <c r="AN4" s="31">
        <f t="array" ref="AN4">AH4*Options!$B$2+AI4*Options!$B$3+AJ4*Options!$B$4+VLOOKUP(AF4,$E$4:$F$9,2,0)</f>
        <v>32</v>
      </c>
      <c r="AO4" s="11">
        <f t="shared" si="3"/>
        <v>3200040083</v>
      </c>
    </row>
    <row r="5">
      <c r="A5" s="11"/>
      <c r="B5" s="8"/>
      <c r="C5" s="84" t="str">
        <f>'ТУР6'!$C$5</f>
        <v>Павел Г.</v>
      </c>
      <c r="D5" s="90" t="s">
        <v>46</v>
      </c>
      <c r="E5" s="84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83</v>
      </c>
      <c r="AA5" s="26">
        <f t="array" ref="AA5">VLOOKUP($U5,$AF$3:$AN$5,7,0)</f>
        <v>79</v>
      </c>
      <c r="AB5" s="26">
        <f t="array" ref="AB5">VLOOKUP($U5,$AF$3:$AN$5,8,0)</f>
        <v>4</v>
      </c>
      <c r="AC5" s="26">
        <f t="array" ref="AC5">VLOOKUP($U5,$AF$3:$AN$5,9,0)</f>
        <v>32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77</v>
      </c>
      <c r="AL5" s="32">
        <f t="array" ref="AL5">SUMIF('ТУР7'!home,AF5,'ТУР7'!visitorscore)+SUMIF('ТУР7'!visitor,AF5,'ТУР7'!homescore)</f>
        <v>76</v>
      </c>
      <c r="AM5" s="7">
        <f t="shared" si="2"/>
        <v>1</v>
      </c>
      <c r="AN5" s="31">
        <f t="array" ref="AN5">AH5*Options!$B$2+AI5*Options!$B$3+AJ5*Options!$B$4+VLOOKUP(AF5,$E$4:$F$9,2,0)</f>
        <v>36</v>
      </c>
      <c r="AO5" s="11">
        <f t="shared" si="3"/>
        <v>3600010077</v>
      </c>
    </row>
    <row r="6">
      <c r="A6" s="11"/>
      <c r="B6" s="8"/>
      <c r="C6" s="84" t="str">
        <f>'ТУР6'!$C$6</f>
        <v>Дмитрий Ч.</v>
      </c>
      <c r="D6" s="90" t="s">
        <v>28</v>
      </c>
      <c r="E6" s="84" t="str">
        <f>'ТУР6'!$E$6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73</v>
      </c>
      <c r="AA6" s="26">
        <f t="array" ref="AA6">VLOOKUP($U6,$AF$3:$AN$5,7,0)</f>
        <v>78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maymay  - (Нидерланды) Mentill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maymay  - (Нидерланды) Mentill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maymay  - (Нидерланды) Mentill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Chaos</v>
      </c>
      <c r="F14" s="102" t="str">
        <f t="shared" si="7"/>
        <v>Mentill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Chaos  - (Нидерланды) Mentill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Chaos</v>
      </c>
      <c r="F15" s="102" t="str">
        <f t="shared" si="7"/>
        <v>Mentill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Chaos  - (Нидерланды) Mentill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Chaos</v>
      </c>
      <c r="F16" s="102" t="str">
        <f t="shared" si="7"/>
        <v>Mentill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Chaos  - (Нидерланды) Mentill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Chaos</v>
      </c>
      <c r="F17" s="102" t="str">
        <f t="shared" ref="F17:F22" si="15">$E$4</f>
        <v>maymay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Chaos  - (Испания) maymay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Chaos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Chaos  - (Испания) maymay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Chaos</v>
      </c>
      <c r="F19" s="102" t="str">
        <f t="shared" si="15"/>
        <v>maymay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Chaos  - (Испания) maymay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Mentill  - (Испания) maymay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Mentill  - (Испания) maymay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Mentill  - (Испания) maymay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Mentill</v>
      </c>
      <c r="F23" s="102" t="str">
        <f t="shared" ref="F23:F28" si="20">$E$6</f>
        <v>Chaos</v>
      </c>
      <c r="G23" s="94">
        <f t="shared" si="8"/>
        <v>3</v>
      </c>
      <c r="H23" s="96"/>
      <c r="I23" s="94">
        <f t="shared" ref="I23:I29" si="21">SUM(L23)</f>
        <v>0</v>
      </c>
      <c r="J23" s="96"/>
      <c r="K23" s="102">
        <v>3.0</v>
      </c>
      <c r="L23" s="102">
        <v>0.0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Mentill  - (Германия) Chaos</v>
      </c>
      <c r="V23" s="11" t="str">
        <f t="shared" si="11"/>
        <v>3:0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Mentill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Mentill  - (Германия) Chaos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Mentill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Mentill  - (Германия) Chaos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maymay</v>
      </c>
      <c r="F26" s="102" t="str">
        <f t="shared" si="20"/>
        <v>Chaos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maymay  - (Германия) Chaos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maymay</v>
      </c>
      <c r="F27" s="102" t="str">
        <f t="shared" si="20"/>
        <v>Chaos</v>
      </c>
      <c r="G27" s="94">
        <f t="shared" si="8"/>
        <v>4</v>
      </c>
      <c r="H27" s="96"/>
      <c r="I27" s="94">
        <f t="shared" si="21"/>
        <v>3</v>
      </c>
      <c r="J27" s="96"/>
      <c r="K27" s="109">
        <v>4.0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maymay  - (Германия) Chaos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maymay</v>
      </c>
      <c r="F28" s="102" t="str">
        <f t="shared" si="20"/>
        <v>Chaos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maymay  - (Германия) Chaos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maymay  - (Нидерланды) Mentill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5</v>
      </c>
      <c r="H30" s="96"/>
      <c r="I30" s="94">
        <f t="shared" ref="I30:I34" si="26">SUM(L30,O30)</f>
        <v>4</v>
      </c>
      <c r="J30" s="96"/>
      <c r="K30" s="102">
        <v>5.0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maymay  - (Нидерланды) Mentill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maymay  - (Нидерланды) Mentill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Chaos</v>
      </c>
      <c r="F32" s="102" t="str">
        <f t="shared" si="25"/>
        <v>Mentill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Chaos  - (Нидерланды) Mentill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Chaos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Chaos  - (Нидерланды) Mentill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Chaos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Chaos  - (Нидерланды) Mentill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Chaos</v>
      </c>
      <c r="F35" s="102" t="str">
        <f t="shared" ref="F35:F40" si="30">$E$4</f>
        <v>maymay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Chaos  - (Испания) maymay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Chaos</v>
      </c>
      <c r="F36" s="102" t="str">
        <f t="shared" si="30"/>
        <v>maymay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Chaos  - (Испания) maymay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Chaos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Chaos  - (Испания) maymay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Mentill  - (Испания) maymay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Mentill  - (Испания) maymay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4</v>
      </c>
      <c r="H40" s="11"/>
      <c r="I40" s="94">
        <f t="shared" si="31"/>
        <v>1</v>
      </c>
      <c r="J40" s="11"/>
      <c r="K40" s="102">
        <v>4.0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Mentill  - (Испания) maymay</v>
      </c>
      <c r="V40" s="11" t="str">
        <f t="shared" si="11"/>
        <v>4:1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Mentill</v>
      </c>
      <c r="F41" s="102" t="str">
        <f t="shared" ref="F41:F46" si="35">$E$6</f>
        <v>Chaos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Mentill  - (Германия) Chaos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Mentill</v>
      </c>
      <c r="F42" s="102" t="str">
        <f t="shared" si="35"/>
        <v>Chaos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Mentill  - (Германия) Chaos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Mentill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Mentill  - (Германия) Chaos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maymay</v>
      </c>
      <c r="F44" s="102" t="str">
        <f t="shared" si="35"/>
        <v>Chaos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maymay  - (Германия) Chaos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maymay</v>
      </c>
      <c r="F45" s="102" t="str">
        <f t="shared" si="35"/>
        <v>Chaos</v>
      </c>
      <c r="G45" s="94">
        <f t="shared" si="8"/>
        <v>3</v>
      </c>
      <c r="H45" s="11"/>
      <c r="I45" s="94">
        <f t="shared" si="31"/>
        <v>1</v>
      </c>
      <c r="J45" s="11"/>
      <c r="K45" s="102">
        <v>3.0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maymay  - (Германия) Chaos</v>
      </c>
      <c r="V45" s="11" t="str">
        <f t="shared" si="11"/>
        <v>3:1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maymay</v>
      </c>
      <c r="F46" s="102" t="str">
        <f t="shared" si="35"/>
        <v>Chaos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maymay  - (Германия) Chaos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68</v>
      </c>
      <c r="F1" s="6">
        <f>'ТУР1'!$F$1</f>
        <v>45715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69</v>
      </c>
      <c r="AL3" s="32">
        <f t="array" ref="AL3">SUMIF('ТУР8'!home,AF3,'ТУР8'!visitorscore)+SUMIF('ТУР8'!visitor,AF3,'ТУР8'!homescore)</f>
        <v>72</v>
      </c>
      <c r="AM3" s="7">
        <f t="shared" ref="AM3:AM5" si="2">AK3-AL3</f>
        <v>-3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2699970069</v>
      </c>
    </row>
    <row r="4">
      <c r="A4" s="11"/>
      <c r="B4" s="8"/>
      <c r="C4" s="84" t="str">
        <f>'ТУР6'!$C$4</f>
        <v>Илья Ш.</v>
      </c>
      <c r="D4" s="90" t="s">
        <v>25</v>
      </c>
      <c r="E4" s="84" t="str">
        <f>'ТУР6'!$E$4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83</v>
      </c>
      <c r="AA4" s="26">
        <f t="array" ref="AA4">VLOOKUP($U4,$AF$3:$AN$5,7,0)</f>
        <v>77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70</v>
      </c>
      <c r="AL4" s="32">
        <f t="array" ref="AL4">SUMIF('ТУР8'!home,AF4,'ТУР8'!visitorscore)+SUMIF('ТУР8'!visitor,AF4,'ТУР8'!homescore)</f>
        <v>73</v>
      </c>
      <c r="AM4" s="7">
        <f t="shared" si="2"/>
        <v>-3</v>
      </c>
      <c r="AN4" s="31">
        <f t="array" ref="AN4">AH4*Options!$B$2+AI4*Options!$B$3+AJ4*Options!$B$4+VLOOKUP(AF4,$E$4:$F$9,2,0)</f>
        <v>31</v>
      </c>
      <c r="AO4" s="11">
        <f t="shared" si="3"/>
        <v>3099970070</v>
      </c>
    </row>
    <row r="5">
      <c r="A5" s="11"/>
      <c r="B5" s="8"/>
      <c r="C5" s="84" t="str">
        <f>'ТУР6'!$C$5</f>
        <v>Павел Г.</v>
      </c>
      <c r="D5" s="90" t="s">
        <v>48</v>
      </c>
      <c r="E5" s="84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70</v>
      </c>
      <c r="AA5" s="26">
        <f t="array" ref="AA5">VLOOKUP($U5,$AF$3:$AN$5,7,0)</f>
        <v>73</v>
      </c>
      <c r="AB5" s="26">
        <f t="array" ref="AB5">VLOOKUP($U5,$AF$3:$AN$5,8,0)</f>
        <v>-3</v>
      </c>
      <c r="AC5" s="26">
        <f t="array" ref="AC5">VLOOKUP($U5,$AF$3:$AN$5,9,0)</f>
        <v>31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9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6</v>
      </c>
      <c r="AK5" s="31">
        <f t="array" ref="AK5">SUMIF('ТУР8'!home,AF5,'ТУР8'!homescore)+SUMIF('ТУР8'!visitor,AF5,'ТУР8'!visitorscore)</f>
        <v>83</v>
      </c>
      <c r="AL5" s="32">
        <f t="array" ref="AL5">SUMIF('ТУР8'!home,AF5,'ТУР8'!visitorscore)+SUMIF('ТУР8'!visitor,AF5,'ТУР8'!homescore)</f>
        <v>77</v>
      </c>
      <c r="AM5" s="7">
        <f t="shared" si="2"/>
        <v>6</v>
      </c>
      <c r="AN5" s="31">
        <f t="array" ref="AN5">AH5*Options!$B$2+AI5*Options!$B$3+AJ5*Options!$B$4+VLOOKUP(AF5,$E$4:$F$9,2,0)</f>
        <v>36</v>
      </c>
      <c r="AO5" s="11">
        <f t="shared" si="3"/>
        <v>3600060083</v>
      </c>
    </row>
    <row r="6">
      <c r="A6" s="11"/>
      <c r="B6" s="8"/>
      <c r="C6" s="84" t="str">
        <f>'ТУР6'!$C$6</f>
        <v>Дмитрий Ч.</v>
      </c>
      <c r="D6" s="90" t="s">
        <v>31</v>
      </c>
      <c r="E6" s="84" t="str">
        <f>'ТУР6'!$E$6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12</v>
      </c>
      <c r="Y6" s="26">
        <f t="array" ref="Y6">VLOOKUP($U6,$AF$3:$AN$5,5,0)</f>
        <v>7</v>
      </c>
      <c r="Z6" s="26">
        <f t="array" ref="Z6">VLOOKUP($U6,$AF$3:$AN$5,6,0)</f>
        <v>69</v>
      </c>
      <c r="AA6" s="26">
        <f t="array" ref="AA6">VLOOKUP($U6,$AF$3:$AN$5,7,0)</f>
        <v>72</v>
      </c>
      <c r="AB6" s="26">
        <f t="array" ref="AB6">VLOOKUP($U6,$AF$3:$AN$5,8,0)</f>
        <v>-3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maymay  - (Португалия) Mentill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maymay  - (Португалия) Mentill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maymay  - (Португалия) Mentill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Chaos</v>
      </c>
      <c r="F14" s="102" t="str">
        <f t="shared" si="7"/>
        <v>Mentill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Chaos  - (Португалия) Mentill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Chaos</v>
      </c>
      <c r="F15" s="102" t="str">
        <f t="shared" si="7"/>
        <v>Mentill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Chaos  - (Португалия) Mentill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Chaos</v>
      </c>
      <c r="F16" s="102" t="str">
        <f t="shared" si="7"/>
        <v>Mentill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Chaos  - (Португалия) Mentill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maymay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Chaos  - (Италия) maymay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Chaos  - (Италия) maymay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maymay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Chaos  - (Италия) maymay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2</v>
      </c>
      <c r="H20" s="96"/>
      <c r="I20" s="94">
        <f t="shared" si="16"/>
        <v>2</v>
      </c>
      <c r="J20" s="96"/>
      <c r="K20" s="102">
        <v>2.0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Mentill  - (Италия) maymay</v>
      </c>
      <c r="V20" s="11" t="str">
        <f t="shared" si="11"/>
        <v>2:2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Mentill  - (Италия) maymay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Mentill  - (Италия) maymay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Mentill</v>
      </c>
      <c r="F23" s="102" t="str">
        <f t="shared" ref="F23:F28" si="20">$E$6</f>
        <v>Chaos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Mentill  - (Аргентина) Chaos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Mentill</v>
      </c>
      <c r="F24" s="102" t="str">
        <f t="shared" si="20"/>
        <v>Chaos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Mentill  - (Аргентина) Chaos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Mentill</v>
      </c>
      <c r="F25" s="102" t="str">
        <f t="shared" si="20"/>
        <v>Chaos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Mentill  - (Аргентина) Chaos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Chaos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maymay  - (Аргентина) Chaos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Chaos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maymay  - (Аргентина) Chaos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Chaos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maymay  - (Аргентина) Chaos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maymay  - (Португалия) Mentill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1</v>
      </c>
      <c r="H30" s="96"/>
      <c r="I30" s="94">
        <f t="shared" ref="I30:I34" si="26">SUM(L30,O30)</f>
        <v>3</v>
      </c>
      <c r="J30" s="96"/>
      <c r="K30" s="102">
        <v>1.0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maymay  - (Португалия) Mentill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maymay  - (Португалия) Mentill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Chaos</v>
      </c>
      <c r="F32" s="102" t="str">
        <f t="shared" si="25"/>
        <v>Mentill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Chaos  - (Португалия) Mentill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Chaos</v>
      </c>
      <c r="F33" s="102" t="str">
        <f t="shared" si="25"/>
        <v>Mentill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Chaos  - (Португалия) Mentill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Chaos</v>
      </c>
      <c r="F34" s="102" t="str">
        <f t="shared" si="25"/>
        <v>Mentill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Chaos  - (Португалия) Mentill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maymay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Chaos  - (Италия) maymay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Chaos  - (Италия) maymay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maymay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Chaos  - (Италия) maymay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Mentill  - (Италия) maymay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Mentill  - (Италия) maymay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Mentill  - (Италия) maymay</v>
      </c>
      <c r="V40" s="11" t="str">
        <f t="shared" si="11"/>
        <v>3:0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Mentill</v>
      </c>
      <c r="F41" s="102" t="str">
        <f t="shared" ref="F41:F46" si="35">$E$6</f>
        <v>Chaos</v>
      </c>
      <c r="G41" s="94">
        <f t="shared" si="8"/>
        <v>0</v>
      </c>
      <c r="H41" s="11"/>
      <c r="I41" s="94">
        <f t="shared" si="31"/>
        <v>2</v>
      </c>
      <c r="J41" s="11"/>
      <c r="K41" s="102">
        <v>0.0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Mentill  - (Аргентина) Chaos</v>
      </c>
      <c r="V41" s="11" t="str">
        <f t="shared" si="11"/>
        <v>0:2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Mentill</v>
      </c>
      <c r="F42" s="102" t="str">
        <f t="shared" si="35"/>
        <v>Chaos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Mentill  - (Аргентина) Chaos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Mentill</v>
      </c>
      <c r="F43" s="102" t="str">
        <f t="shared" si="35"/>
        <v>Chaos</v>
      </c>
      <c r="G43" s="94">
        <f t="shared" si="8"/>
        <v>1</v>
      </c>
      <c r="H43" s="11"/>
      <c r="I43" s="94">
        <f t="shared" si="31"/>
        <v>3</v>
      </c>
      <c r="J43" s="11"/>
      <c r="K43" s="102">
        <v>1.0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Mentill  - (Аргентина) Chaos</v>
      </c>
      <c r="V43" s="11" t="str">
        <f t="shared" si="11"/>
        <v>1:3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Chaos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maymay  - (Аргентина) Chaos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Chaos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maymay  - (Аргентина) Chaos</v>
      </c>
      <c r="V45" s="11" t="str">
        <f t="shared" si="11"/>
        <v>5:4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Chaos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maymay  - (Аргентина) Chaos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70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71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72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45715</v>
      </c>
      <c r="H11" s="115"/>
      <c r="I11" s="3" t="s">
        <v>2</v>
      </c>
      <c r="J11" s="4"/>
      <c r="K11" s="5" t="s">
        <v>45</v>
      </c>
      <c r="L11" s="6">
        <f>'ТУР1'!$F$1</f>
        <v>45715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Евгений П. </v>
      </c>
      <c r="E14" s="119" t="str">
        <f>'ТУР1'!$D$4</f>
        <v>Италия</v>
      </c>
      <c r="F14" s="118" t="str">
        <f>'ТУР1'!$E$4</f>
        <v>Dresel</v>
      </c>
      <c r="G14" s="115"/>
      <c r="H14" s="115"/>
      <c r="I14" s="118" t="str">
        <f>'ТУР2'!$C$4</f>
        <v>Евгений П. </v>
      </c>
      <c r="J14" s="119" t="str">
        <f>'ТУР2'!$D$4</f>
        <v>Нидерланды</v>
      </c>
      <c r="K14" s="118" t="str">
        <f>'ТУР2'!$E$4</f>
        <v>Dresel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Азамат Г.</v>
      </c>
      <c r="E15" s="119" t="str">
        <f>'ТУР1'!$D$5</f>
        <v>Германия</v>
      </c>
      <c r="F15" s="118" t="str">
        <f>'ТУР1'!$E$5</f>
        <v>azalazy</v>
      </c>
      <c r="G15" s="115"/>
      <c r="H15" s="115"/>
      <c r="I15" s="118" t="str">
        <f>'ТУР2'!$C$5</f>
        <v>Азамат Г.</v>
      </c>
      <c r="J15" s="119" t="str">
        <f>'ТУР2'!$D$5</f>
        <v>Англия</v>
      </c>
      <c r="K15" s="118" t="str">
        <f>'ТУР2'!$E$5</f>
        <v>azalazy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Илья Г.</v>
      </c>
      <c r="E16" s="119" t="str">
        <f>'ТУР1'!$D$6</f>
        <v>Аргентина</v>
      </c>
      <c r="F16" s="118" t="str">
        <f>'ТУР1'!$E$6</f>
        <v>ovoshnoy</v>
      </c>
      <c r="G16" s="115"/>
      <c r="H16" s="115"/>
      <c r="I16" s="119" t="str">
        <f>'ТУР2'!$C$6</f>
        <v>Илья Г.</v>
      </c>
      <c r="J16" s="119" t="str">
        <f>'ТУР2'!$D$6</f>
        <v>Португалия</v>
      </c>
      <c r="K16" s="118" t="str">
        <f>'ТУР2'!$E$6</f>
        <v>ovoshnoy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45715</v>
      </c>
      <c r="H20" s="115"/>
      <c r="I20" s="3" t="s">
        <v>2</v>
      </c>
      <c r="J20" s="4"/>
      <c r="K20" s="5" t="s">
        <v>58</v>
      </c>
      <c r="L20" s="6">
        <f>'ТУР1'!$F$1</f>
        <v>45715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Герман Г.</v>
      </c>
      <c r="E23" s="119" t="str">
        <f>'ТУР3'!$D$4</f>
        <v>Испания</v>
      </c>
      <c r="F23" s="118" t="str">
        <f>'ТУР3'!$E$4</f>
        <v>tamashii</v>
      </c>
      <c r="G23" s="115"/>
      <c r="H23" s="115"/>
      <c r="I23" s="118" t="str">
        <f>'ТУР4'!$C$4</f>
        <v>Герман Г.</v>
      </c>
      <c r="J23" s="119" t="str">
        <f>'ТУР4'!$D$4</f>
        <v>Италия</v>
      </c>
      <c r="K23" s="118" t="str">
        <f>'ТУР4'!$E$4</f>
        <v>tamashii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Эдуард А.</v>
      </c>
      <c r="E24" s="119" t="str">
        <f>'ТУР3'!$D$5</f>
        <v>Нидерланды</v>
      </c>
      <c r="F24" s="118" t="str">
        <f>'ТУР3'!$E$5</f>
        <v>masterp1ece</v>
      </c>
      <c r="G24" s="115"/>
      <c r="H24" s="115"/>
      <c r="I24" s="118" t="str">
        <f>'ТУР4'!$C$5</f>
        <v>Эдуард А.</v>
      </c>
      <c r="J24" s="119" t="str">
        <f>'ТУР4'!$D$5</f>
        <v>Португалия</v>
      </c>
      <c r="K24" s="118" t="str">
        <f>'ТУР4'!$E$5</f>
        <v>masterp1ece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Андрей С.</v>
      </c>
      <c r="E25" s="119" t="str">
        <f>'ТУР3'!$D$6</f>
        <v>Германия</v>
      </c>
      <c r="F25" s="118" t="str">
        <f>'ТУР3'!$E$6</f>
        <v>flame</v>
      </c>
      <c r="G25" s="115"/>
      <c r="H25" s="115"/>
      <c r="I25" s="118" t="str">
        <f>'ТУР4'!$C$6</f>
        <v>Андрей С.</v>
      </c>
      <c r="J25" s="119" t="str">
        <f>'ТУР4'!$D$6</f>
        <v>Аргентина</v>
      </c>
      <c r="K25" s="118" t="str">
        <f>'ТУР4'!$E$6</f>
        <v>flame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59</v>
      </c>
      <c r="G29" s="6">
        <f>'ТУР1'!$F$1</f>
        <v>45715</v>
      </c>
      <c r="H29" s="115"/>
      <c r="I29" s="3" t="s">
        <v>2</v>
      </c>
      <c r="J29" s="4"/>
      <c r="K29" s="5" t="s">
        <v>60</v>
      </c>
      <c r="L29" s="6">
        <f>'ТУР1'!$F$1</f>
        <v>45715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Герман Г.</v>
      </c>
      <c r="E32" s="119" t="str">
        <f>'ТУР5'!$D$4</f>
        <v>Италия</v>
      </c>
      <c r="F32" s="118" t="str">
        <f>'ТУР5'!$E$4</f>
        <v>tamashii</v>
      </c>
      <c r="G32" s="115"/>
      <c r="H32" s="115"/>
      <c r="I32" s="118" t="str">
        <f>'ТУР6'!$C$4</f>
        <v>Илья Ш.</v>
      </c>
      <c r="J32" s="119" t="str">
        <f>'ТУР6'!$D$4</f>
        <v>Нидерланды</v>
      </c>
      <c r="K32" s="118" t="str">
        <f>'ТУР6'!$E$4</f>
        <v>maymay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Эдуард А.</v>
      </c>
      <c r="E33" s="119" t="str">
        <f>'ТУР5'!$D$5</f>
        <v>Германия</v>
      </c>
      <c r="F33" s="118" t="str">
        <f>'ТУР5'!$E$5</f>
        <v>masterp1ece</v>
      </c>
      <c r="G33" s="115"/>
      <c r="H33" s="115"/>
      <c r="I33" s="118" t="str">
        <f>'ТУР6'!$C$5</f>
        <v>Павел Г.</v>
      </c>
      <c r="J33" s="119" t="str">
        <f>'ТУР6'!$D$5</f>
        <v>Англия</v>
      </c>
      <c r="K33" s="118" t="str">
        <f>'ТУР6'!$E$5</f>
        <v>Mentill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Андрей С.</v>
      </c>
      <c r="E34" s="119" t="str">
        <f>'ТУР5'!$D$6</f>
        <v>Аргентина</v>
      </c>
      <c r="F34" s="118" t="str">
        <f>'ТУР5'!$E$6</f>
        <v>flame</v>
      </c>
      <c r="G34" s="115"/>
      <c r="H34" s="115"/>
      <c r="I34" s="118" t="str">
        <f>'ТУР6'!$C$6</f>
        <v>Дмитрий Ч.</v>
      </c>
      <c r="J34" s="119" t="str">
        <f>'ТУР6'!$D$6</f>
        <v>Португалия</v>
      </c>
      <c r="K34" s="118" t="str">
        <f>'ТУР6'!$E$6</f>
        <v>Chaos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67</v>
      </c>
      <c r="G38" s="6">
        <f>'ТУР1'!$F$1</f>
        <v>45715</v>
      </c>
      <c r="H38" s="115"/>
      <c r="I38" s="3" t="s">
        <v>2</v>
      </c>
      <c r="J38" s="4"/>
      <c r="K38" s="5" t="s">
        <v>68</v>
      </c>
      <c r="L38" s="6">
        <f>'ТУР1'!$F$1</f>
        <v>45715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Илья Ш.</v>
      </c>
      <c r="E41" s="119" t="str">
        <f>'ТУР7'!$D$4</f>
        <v>Испания</v>
      </c>
      <c r="F41" s="118" t="str">
        <f>'ТУР7'!$E$4</f>
        <v>maymay</v>
      </c>
      <c r="G41" s="115"/>
      <c r="H41" s="115"/>
      <c r="I41" s="118" t="str">
        <f>'ТУР8'!$C$4</f>
        <v>Илья Ш.</v>
      </c>
      <c r="J41" s="119" t="str">
        <f>'ТУР8'!$D$4</f>
        <v>Италия</v>
      </c>
      <c r="K41" s="118" t="str">
        <f>'ТУР8'!$E$4</f>
        <v>maymay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Павел Г.</v>
      </c>
      <c r="E42" s="119" t="str">
        <f>'ТУР7'!$D$5</f>
        <v>Нидерланды</v>
      </c>
      <c r="F42" s="118" t="str">
        <f>'ТУР7'!$E$5</f>
        <v>Mentill</v>
      </c>
      <c r="G42" s="115"/>
      <c r="H42" s="115"/>
      <c r="I42" s="118" t="str">
        <f>'ТУР8'!$C$5</f>
        <v>Павел Г.</v>
      </c>
      <c r="J42" s="119" t="str">
        <f>'ТУР8'!$D$5</f>
        <v>Португалия</v>
      </c>
      <c r="K42" s="118" t="str">
        <f>'ТУР8'!$E$5</f>
        <v>Mentill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Дмитрий Ч.</v>
      </c>
      <c r="E43" s="119" t="str">
        <f>'ТУР7'!$D$6</f>
        <v>Германия</v>
      </c>
      <c r="F43" s="118" t="str">
        <f>'ТУР7'!$E$6</f>
        <v>Chaos</v>
      </c>
      <c r="G43" s="115"/>
      <c r="H43" s="115"/>
      <c r="I43" s="118" t="str">
        <f>'ТУР8'!$C$6</f>
        <v>Дмитрий Ч.</v>
      </c>
      <c r="J43" s="119" t="str">
        <f>'ТУР8'!$D$6</f>
        <v>Аргентина</v>
      </c>
      <c r="K43" s="118" t="str">
        <f>'ТУР8'!$E$6</f>
        <v>Chaos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