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<sst xmlns="http://schemas.openxmlformats.org/spreadsheetml/2006/main" count="387" uniqueCount="72">
  <si>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</si>
  <si>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</si>
  <si>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</si>
  <si>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</si>
  <si>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</si>
  <si>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</si>
  <si>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</si>
  <si>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</si>
  <si>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</si>
  <si>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</si>
  <si>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</si>
  <si>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</si>
  <si>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</si>
  <si>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</si>
  <si>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</si>
  <si>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</si>
  <si>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</si>
  <si>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</si>
  <si>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</si>
  <si>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</si>
  <si>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</si>
  <si>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</si>
  <si>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</si>
  <si>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</si>
  <si>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Халиль Л.</t>
  </si>
  <si>
    <t>Италия</t>
  </si>
  <si>
    <t>archi</t>
  </si>
  <si>
    <t>Альфред Б.</t>
  </si>
  <si>
    <t>Германия</t>
  </si>
  <si>
    <t>belekey</t>
  </si>
  <si>
    <t>Андрей С.</t>
  </si>
  <si>
    <t>Аргентина</t>
  </si>
  <si>
    <t>flame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</si>
  <si>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</si>
  <si>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</si>
  <si>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</si>
  <si>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</si>
  <si>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</si>
  <si>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</si>
  <si>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</si>
  <si>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</si>
  <si>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</si>
  <si>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</si>
  <si>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</si>
  <si>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</si>
  <si>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</si>
  <si>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</si>
  <si>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</si>
  <si>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</si>
  <si>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</si>
  <si>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Дмитрий Ч.</t>
  </si>
  <si>
    <t>Испания</t>
  </si>
  <si>
    <t>Chaos</t>
  </si>
  <si>
    <t>Тимофей Б.</t>
  </si>
  <si>
    <t>debosch</t>
  </si>
  <si>
    <t>Никита Д.</t>
  </si>
  <si>
    <t>⁠nxkitorio</t>
  </si>
  <si>
    <t>ТУР4</t>
  </si>
  <si>
    <t>ТУР5</t>
  </si>
  <si>
    <t>ТУР6</t>
  </si>
  <si>
    <t>Сергей Б.</t>
  </si>
  <si>
    <t>Ashao</t>
  </si>
  <si>
    <t xml:space="preserve">Артем И. </t>
  </si>
  <si>
    <t>bullet</t>
  </si>
  <si>
    <t>Эдуард А.</t>
  </si>
  <si>
    <t>masterp1ece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</si>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</sst>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45680.0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12</v>
      </c>
      <c r="AJ3" s="7">
        <f t="array" ref="AJ3">SUM((home=AF3)*(homescore&lt;visitorscore),(visitor=AF3)*(visitorscore&lt;homescore))</f>
        <v>4</v>
      </c>
      <c r="AK3" s="31">
        <f t="array" ref="AK3">SUMIF(home,AF3,homescore)+SUMIF(visitor,AF3,visitorscore)</f>
        <v>85</v>
      </c>
      <c r="AL3" s="32">
        <f t="array" ref="AL3">SUMIF(home,AF3,visitorscore)+SUMIF(visitor,AF3,homescore)</f>
        <v>79</v>
      </c>
      <c r="AM3" s="7">
        <f t="shared" ref="AM3:AM5" si="2">AK3-AL3</f>
        <v>6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3600060085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archi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85</v>
      </c>
      <c r="AA4" s="26">
        <f t="array" ref="AA4">VLOOKUP($U4,$AF$3:$AN$5,7,0)</f>
        <v>79</v>
      </c>
      <c r="AB4" s="26">
        <f t="array" ref="AB4">VLOOKUP($U4,$AF$3:$AN$5,8,0)</f>
        <v>6</v>
      </c>
      <c r="AC4" s="26">
        <f t="array" ref="AC4">VLOOKUP($U4,$AF$3:$AN$5,9,0)</f>
        <v>36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7</v>
      </c>
      <c r="AI4" s="7">
        <f t="array" ref="AI4">SUM((home=AF4)*(homescore=visitorscore)*ISNUMBER(visitorscore),(visitor=AF4)*(visitorscore=homescore)*ISNUMBER(homescore))</f>
        <v>8</v>
      </c>
      <c r="AJ4" s="7">
        <f t="array" ref="AJ4">SUM((home=AF4)*(homescore&lt;visitorscore),(visitor=AF4)*(visitorscore&lt;homescore))</f>
        <v>9</v>
      </c>
      <c r="AK4" s="31">
        <f t="array" ref="AK4">SUMIF(home,AF4,homescore)+SUMIF(visitor,AF4,visitorscore)</f>
        <v>85</v>
      </c>
      <c r="AL4" s="32">
        <f t="array" ref="AL4">SUMIF(home,AF4,visitorscore)+SUMIF(visitor,AF4,homescore)</f>
        <v>88</v>
      </c>
      <c r="AM4" s="7">
        <f t="shared" si="2"/>
        <v>-3</v>
      </c>
      <c r="AN4" s="31">
        <f t="array" ref="AN4">AH4*Options!$B$2+AI4*Options!$B$3+AJ4*Options!$B$4+VLOOKUP(AF4,$E$4:$F$9,2,0)</f>
        <v>29</v>
      </c>
      <c r="AO4" s="11">
        <f t="shared" si="3"/>
        <v>2899970085</v>
      </c>
    </row>
    <row r="5">
      <c r="A5" s="11"/>
      <c r="B5" s="8"/>
      <c r="C5" s="40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6</v>
      </c>
      <c r="Y5" s="26">
        <f t="array" ref="Y5">VLOOKUP($U5,$AF$3:$AN$5,5,0)</f>
        <v>10</v>
      </c>
      <c r="Z5" s="26">
        <f t="array" ref="Z5">VLOOKUP($U5,$AF$3:$AN$5,6,0)</f>
        <v>76</v>
      </c>
      <c r="AA5" s="26">
        <f t="array" ref="AA5">VLOOKUP($U5,$AF$3:$AN$5,7,0)</f>
        <v>79</v>
      </c>
      <c r="AB5" s="26">
        <f t="array" ref="AB5">VLOOKUP($U5,$AF$3:$AN$5,8,0)</f>
        <v>-3</v>
      </c>
      <c r="AC5" s="26">
        <f t="array" ref="AC5">VLOOKUP($U5,$AF$3:$AN$5,9,0)</f>
        <v>30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6</v>
      </c>
      <c r="AJ5" s="7">
        <f t="array" ref="AJ5">SUM((home=AF5)*(homescore&lt;visitorscore),(visitor=AF5)*(visitorscore&lt;homescore))</f>
        <v>10</v>
      </c>
      <c r="AK5" s="31">
        <f t="array" ref="AK5">SUMIF(home,AF5,homescore)+SUMIF(visitor,AF5,visitorscore)</f>
        <v>76</v>
      </c>
      <c r="AL5" s="32">
        <f t="array" ref="AL5">SUMIF(home,AF5,visitorscore)+SUMIF(visitor,AF5,homescore)</f>
        <v>79</v>
      </c>
      <c r="AM5" s="7">
        <f t="shared" si="2"/>
        <v>-3</v>
      </c>
      <c r="AN5" s="31">
        <f t="array" ref="AN5">AH5*Options!$B$2+AI5*Options!$B$3+AJ5*Options!$B$4+VLOOKUP(AF5,$E$4:$F$9,2,0)</f>
        <v>30</v>
      </c>
      <c r="AO5" s="11">
        <f t="shared" si="3"/>
        <v>2999970076</v>
      </c>
    </row>
    <row r="6">
      <c r="A6" s="41"/>
      <c r="B6" s="42"/>
      <c r="C6" s="43" t="s">
        <v>30</v>
      </c>
      <c r="D6" s="44" t="s">
        <v>31</v>
      </c>
      <c r="E6" s="45" t="s">
        <v>32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belekey</v>
      </c>
      <c r="V6" s="49">
        <f t="array" ref="V6">VLOOKUP($U6,$AF$3:$AN$5,2,0)</f>
        <v>24</v>
      </c>
      <c r="W6" s="50">
        <f t="array" ref="W6">VLOOKUP($U6,$AF$3:$AN$5,3,0)</f>
        <v>7</v>
      </c>
      <c r="X6" s="50">
        <f t="array" ref="X6">VLOOKUP($U6,$AF$3:$AN$5,4,0)</f>
        <v>8</v>
      </c>
      <c r="Y6" s="50">
        <f t="array" ref="Y6">VLOOKUP($U6,$AF$3:$AN$5,5,0)</f>
        <v>9</v>
      </c>
      <c r="Z6" s="50">
        <f t="array" ref="Z6">VLOOKUP($U6,$AF$3:$AN$5,6,0)</f>
        <v>85</v>
      </c>
      <c r="AA6" s="50">
        <f t="array" ref="AA6">VLOOKUP($U6,$AF$3:$AN$5,7,0)</f>
        <v>88</v>
      </c>
      <c r="AB6" s="50">
        <f t="array" ref="AB6">VLOOKUP($U6,$AF$3:$AN$5,8,0)</f>
        <v>-3</v>
      </c>
      <c r="AC6" s="50">
        <f t="array" ref="AC6">VLOOKUP($U6,$AF$3:$AN$5,9,0)</f>
        <v>29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33</v>
      </c>
      <c r="C8" s="56" t="s">
        <v>14</v>
      </c>
      <c r="D8" s="56" t="s">
        <v>14</v>
      </c>
      <c r="E8" s="56" t="s">
        <v>34</v>
      </c>
      <c r="F8" s="56" t="s">
        <v>35</v>
      </c>
      <c r="G8" s="57" t="s">
        <v>36</v>
      </c>
      <c r="H8" s="16"/>
      <c r="I8" s="4"/>
      <c r="J8" s="58"/>
      <c r="K8" s="59" t="s">
        <v>37</v>
      </c>
      <c r="L8" s="4"/>
      <c r="M8" s="60"/>
      <c r="N8" s="61" t="s">
        <v>38</v>
      </c>
      <c r="O8" s="60"/>
      <c r="P8" s="60"/>
      <c r="Q8" s="60"/>
      <c r="R8" s="60"/>
      <c r="S8" s="62" t="s">
        <v>38</v>
      </c>
      <c r="T8" s="62" t="s">
        <v>39</v>
      </c>
      <c r="U8" s="62" t="s">
        <v>40</v>
      </c>
      <c r="V8" s="61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archi</v>
      </c>
      <c r="F11" s="68" t="str">
        <f t="shared" ref="F11:F16" si="7">$E$5</f>
        <v>belekey</v>
      </c>
      <c r="G11" s="56">
        <f t="shared" ref="G11:G46" si="8">SUM(K11)</f>
        <v>4</v>
      </c>
      <c r="H11" s="58"/>
      <c r="I11" s="56">
        <f t="shared" ref="I11:I17" si="9">SUM(L11)</f>
        <v>4</v>
      </c>
      <c r="J11" s="58"/>
      <c r="K11" s="68">
        <v>4.0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archi  - (Германия) belekey</v>
      </c>
      <c r="V11" s="41" t="str">
        <f t="shared" ref="V11:V46" si="11">TEXT(G11,"0")&amp;":"&amp;TEXT(I11,"0")</f>
        <v>4:4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archi</v>
      </c>
      <c r="F12" s="68" t="str">
        <f t="shared" si="7"/>
        <v>belekey</v>
      </c>
      <c r="G12" s="56">
        <f t="shared" si="8"/>
        <v>4</v>
      </c>
      <c r="H12" s="58"/>
      <c r="I12" s="56">
        <f t="shared" si="9"/>
        <v>4</v>
      </c>
      <c r="J12" s="58"/>
      <c r="K12" s="68">
        <v>4.0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archi  - (Германия) belekey</v>
      </c>
      <c r="V12" s="41" t="str">
        <f t="shared" si="11"/>
        <v>4:4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archi</v>
      </c>
      <c r="F13" s="68" t="str">
        <f t="shared" si="7"/>
        <v>belekey</v>
      </c>
      <c r="G13" s="56">
        <f t="shared" si="8"/>
        <v>4</v>
      </c>
      <c r="H13" s="58"/>
      <c r="I13" s="56">
        <f t="shared" si="9"/>
        <v>2</v>
      </c>
      <c r="J13" s="58"/>
      <c r="K13" s="68">
        <v>4.0</v>
      </c>
      <c r="L13" s="68">
        <v>2.0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archi  - (Германия) belekey</v>
      </c>
      <c r="V13" s="41" t="str">
        <f t="shared" si="11"/>
        <v>4:2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flame</v>
      </c>
      <c r="F14" s="68" t="str">
        <f t="shared" si="7"/>
        <v>belekey</v>
      </c>
      <c r="G14" s="56">
        <f t="shared" si="8"/>
        <v>5</v>
      </c>
      <c r="H14" s="58"/>
      <c r="I14" s="56">
        <f t="shared" si="9"/>
        <v>3</v>
      </c>
      <c r="J14" s="58"/>
      <c r="K14" s="68">
        <v>5.0</v>
      </c>
      <c r="L14" s="68">
        <v>3.0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flame  - (Германия) belekey</v>
      </c>
      <c r="V14" s="41" t="str">
        <f t="shared" si="11"/>
        <v>5:3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flame</v>
      </c>
      <c r="F15" s="68" t="str">
        <f t="shared" si="7"/>
        <v>belekey</v>
      </c>
      <c r="G15" s="56">
        <f t="shared" si="8"/>
        <v>3</v>
      </c>
      <c r="H15" s="58"/>
      <c r="I15" s="56">
        <f t="shared" si="9"/>
        <v>2</v>
      </c>
      <c r="J15" s="58"/>
      <c r="K15" s="68">
        <v>3.0</v>
      </c>
      <c r="L15" s="68">
        <v>2.0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flame  - (Германия) belekey</v>
      </c>
      <c r="V15" s="41" t="str">
        <f t="shared" si="11"/>
        <v>3:2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flame</v>
      </c>
      <c r="F16" s="68" t="str">
        <f t="shared" si="7"/>
        <v>belekey</v>
      </c>
      <c r="G16" s="56">
        <f t="shared" si="8"/>
        <v>4</v>
      </c>
      <c r="H16" s="58"/>
      <c r="I16" s="56">
        <f t="shared" si="9"/>
        <v>5</v>
      </c>
      <c r="J16" s="58"/>
      <c r="K16" s="68">
        <v>4.0</v>
      </c>
      <c r="L16" s="68">
        <v>5.0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flame  - (Германия) belekey</v>
      </c>
      <c r="V16" s="41" t="str">
        <f t="shared" si="11"/>
        <v>4:5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flame</v>
      </c>
      <c r="F17" s="68" t="str">
        <f t="shared" ref="F17:F22" si="15">$E$4</f>
        <v>archi</v>
      </c>
      <c r="G17" s="56">
        <f t="shared" si="8"/>
        <v>3</v>
      </c>
      <c r="H17" s="58"/>
      <c r="I17" s="56">
        <f t="shared" si="9"/>
        <v>3</v>
      </c>
      <c r="J17" s="58"/>
      <c r="K17" s="50">
        <v>3.0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flame  - (Италия) archi</v>
      </c>
      <c r="V17" s="41" t="str">
        <f t="shared" si="11"/>
        <v>3:3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flame</v>
      </c>
      <c r="F18" s="68" t="str">
        <f t="shared" si="15"/>
        <v>archi</v>
      </c>
      <c r="G18" s="56">
        <f t="shared" si="8"/>
        <v>3</v>
      </c>
      <c r="H18" s="58"/>
      <c r="I18" s="56">
        <f t="shared" ref="I18:I22" si="16">SUM(L18,O18)</f>
        <v>3</v>
      </c>
      <c r="J18" s="58"/>
      <c r="K18" s="68">
        <v>3.0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flame  - (Италия) archi</v>
      </c>
      <c r="V18" s="41" t="str">
        <f t="shared" si="11"/>
        <v>3:3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flame</v>
      </c>
      <c r="F19" s="68" t="str">
        <f t="shared" si="15"/>
        <v>archi</v>
      </c>
      <c r="G19" s="56">
        <f t="shared" si="8"/>
        <v>0</v>
      </c>
      <c r="H19" s="58"/>
      <c r="I19" s="56">
        <f t="shared" si="16"/>
        <v>0</v>
      </c>
      <c r="J19" s="68"/>
      <c r="K19" s="75" t="s">
        <v>42</v>
      </c>
      <c r="L19" s="68" t="s">
        <v>42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flame  - (Италия) archi</v>
      </c>
      <c r="V19" s="41" t="str">
        <f t="shared" si="11"/>
        <v>0:0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belekey</v>
      </c>
      <c r="F20" s="68" t="str">
        <f t="shared" si="15"/>
        <v>archi</v>
      </c>
      <c r="G20" s="56">
        <f t="shared" si="8"/>
        <v>2</v>
      </c>
      <c r="H20" s="58"/>
      <c r="I20" s="56">
        <f t="shared" si="16"/>
        <v>4</v>
      </c>
      <c r="J20" s="58"/>
      <c r="K20" s="68">
        <v>2.0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belekey  - (Италия) archi</v>
      </c>
      <c r="V20" s="41" t="str">
        <f t="shared" si="11"/>
        <v>2:4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belekey</v>
      </c>
      <c r="F21" s="68" t="str">
        <f t="shared" si="15"/>
        <v>archi</v>
      </c>
      <c r="G21" s="56">
        <f t="shared" si="8"/>
        <v>5</v>
      </c>
      <c r="H21" s="58"/>
      <c r="I21" s="56">
        <f t="shared" si="16"/>
        <v>3</v>
      </c>
      <c r="J21" s="58"/>
      <c r="K21" s="68">
        <v>5.0</v>
      </c>
      <c r="L21" s="68">
        <v>3.0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belekey  - (Италия) archi</v>
      </c>
      <c r="V21" s="41" t="str">
        <f t="shared" si="11"/>
        <v>5:3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belekey</v>
      </c>
      <c r="F22" s="68" t="str">
        <f t="shared" si="15"/>
        <v>archi</v>
      </c>
      <c r="G22" s="56">
        <f t="shared" si="8"/>
        <v>5</v>
      </c>
      <c r="H22" s="58"/>
      <c r="I22" s="56">
        <f t="shared" si="16"/>
        <v>5</v>
      </c>
      <c r="J22" s="58"/>
      <c r="K22" s="68">
        <v>5.0</v>
      </c>
      <c r="L22" s="68">
        <v>5.0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belekey  - (Италия) archi</v>
      </c>
      <c r="V22" s="41" t="str">
        <f t="shared" si="11"/>
        <v>5:5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belekey</v>
      </c>
      <c r="F23" s="68" t="str">
        <f t="shared" ref="F23:F28" si="20">$E$6</f>
        <v>flame</v>
      </c>
      <c r="G23" s="56">
        <f t="shared" si="8"/>
        <v>5</v>
      </c>
      <c r="H23" s="58"/>
      <c r="I23" s="56">
        <f t="shared" ref="I23:I29" si="21">SUM(L23)</f>
        <v>3</v>
      </c>
      <c r="J23" s="58"/>
      <c r="K23" s="68">
        <v>5.0</v>
      </c>
      <c r="L23" s="68">
        <v>3.0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belekey  - (Аргентина) flame</v>
      </c>
      <c r="V23" s="41" t="str">
        <f t="shared" si="11"/>
        <v>5:3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belekey</v>
      </c>
      <c r="F24" s="68" t="str">
        <f t="shared" si="20"/>
        <v>flame</v>
      </c>
      <c r="G24" s="56">
        <f t="shared" si="8"/>
        <v>2</v>
      </c>
      <c r="H24" s="58"/>
      <c r="I24" s="56">
        <f t="shared" si="21"/>
        <v>4</v>
      </c>
      <c r="J24" s="58"/>
      <c r="K24" s="68">
        <v>2.0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belekey  - (Аргентина) flame</v>
      </c>
      <c r="V24" s="41" t="str">
        <f t="shared" si="11"/>
        <v>2:4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belekey</v>
      </c>
      <c r="F25" s="68" t="str">
        <f t="shared" si="20"/>
        <v>flame</v>
      </c>
      <c r="G25" s="56">
        <f t="shared" si="8"/>
        <v>3</v>
      </c>
      <c r="H25" s="58"/>
      <c r="I25" s="56">
        <f t="shared" si="21"/>
        <v>3</v>
      </c>
      <c r="J25" s="58"/>
      <c r="K25" s="77">
        <v>3.0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belekey  - (Аргентина) flame</v>
      </c>
      <c r="V25" s="41" t="str">
        <f t="shared" si="11"/>
        <v>3:3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archi</v>
      </c>
      <c r="F26" s="68" t="str">
        <f t="shared" si="20"/>
        <v>flame</v>
      </c>
      <c r="G26" s="56">
        <f t="shared" si="8"/>
        <v>5</v>
      </c>
      <c r="H26" s="58"/>
      <c r="I26" s="56">
        <f t="shared" si="21"/>
        <v>3</v>
      </c>
      <c r="J26" s="58"/>
      <c r="K26" s="77">
        <v>5.0</v>
      </c>
      <c r="L26" s="77">
        <v>3.0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archi  - (Аргентина) flame</v>
      </c>
      <c r="V26" s="41" t="str">
        <f t="shared" si="11"/>
        <v>5:3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archi</v>
      </c>
      <c r="F27" s="68" t="str">
        <f t="shared" si="20"/>
        <v>flame</v>
      </c>
      <c r="G27" s="56">
        <f t="shared" si="8"/>
        <v>2</v>
      </c>
      <c r="H27" s="58"/>
      <c r="I27" s="56">
        <f t="shared" si="21"/>
        <v>3</v>
      </c>
      <c r="J27" s="58"/>
      <c r="K27" s="77">
        <v>2.0</v>
      </c>
      <c r="L27" s="77">
        <v>3.0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archi  - (Аргентина) flame</v>
      </c>
      <c r="V27" s="41" t="str">
        <f t="shared" si="11"/>
        <v>2:3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archi</v>
      </c>
      <c r="F28" s="68" t="str">
        <f t="shared" si="20"/>
        <v>flame</v>
      </c>
      <c r="G28" s="56">
        <f t="shared" si="8"/>
        <v>5</v>
      </c>
      <c r="H28" s="58"/>
      <c r="I28" s="56">
        <f t="shared" si="21"/>
        <v>5</v>
      </c>
      <c r="J28" s="58"/>
      <c r="K28" s="68">
        <v>5.0</v>
      </c>
      <c r="L28" s="68">
        <v>5.0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archi  - (Аргентина) flame</v>
      </c>
      <c r="V28" s="41" t="str">
        <f t="shared" si="11"/>
        <v>5:5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archi</v>
      </c>
      <c r="F29" s="68" t="str">
        <f t="shared" ref="F29:F34" si="25">$E$5</f>
        <v>belekey</v>
      </c>
      <c r="G29" s="56">
        <f t="shared" si="8"/>
        <v>4</v>
      </c>
      <c r="H29" s="58"/>
      <c r="I29" s="56">
        <f t="shared" si="21"/>
        <v>4</v>
      </c>
      <c r="J29" s="56"/>
      <c r="K29" s="78">
        <v>4.0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archi  - (Германия) belekey</v>
      </c>
      <c r="V29" s="41" t="str">
        <f t="shared" si="11"/>
        <v>4:4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archi</v>
      </c>
      <c r="F30" s="68" t="str">
        <f t="shared" si="25"/>
        <v>belekey</v>
      </c>
      <c r="G30" s="56">
        <f t="shared" si="8"/>
        <v>5</v>
      </c>
      <c r="H30" s="58"/>
      <c r="I30" s="56">
        <f t="shared" ref="I30:I34" si="26">SUM(L30,O30)</f>
        <v>5</v>
      </c>
      <c r="J30" s="58"/>
      <c r="K30" s="68">
        <v>5.0</v>
      </c>
      <c r="L30" s="68">
        <v>5.0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archi  - (Германия) belekey</v>
      </c>
      <c r="V30" s="41" t="str">
        <f t="shared" si="11"/>
        <v>5:5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archi</v>
      </c>
      <c r="F31" s="68" t="str">
        <f t="shared" si="25"/>
        <v>belekey</v>
      </c>
      <c r="G31" s="56">
        <f t="shared" si="8"/>
        <v>4</v>
      </c>
      <c r="H31" s="58"/>
      <c r="I31" s="56">
        <f t="shared" si="26"/>
        <v>4</v>
      </c>
      <c r="J31" s="58"/>
      <c r="K31" s="68">
        <v>4.0</v>
      </c>
      <c r="L31" s="68">
        <v>4.0</v>
      </c>
      <c r="M31" s="46">
        <v>3.0</v>
      </c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archi  - (Германия) belekey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flame</v>
      </c>
      <c r="F32" s="68" t="str">
        <f t="shared" si="25"/>
        <v>belekey</v>
      </c>
      <c r="G32" s="56">
        <f t="shared" si="8"/>
        <v>3</v>
      </c>
      <c r="H32" s="58"/>
      <c r="I32" s="56">
        <f t="shared" si="26"/>
        <v>4</v>
      </c>
      <c r="J32" s="58"/>
      <c r="K32" s="68">
        <v>3.0</v>
      </c>
      <c r="L32" s="68">
        <v>4.0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flame  - (Германия) belekey</v>
      </c>
      <c r="V32" s="41" t="str">
        <f t="shared" si="11"/>
        <v>3:4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flame</v>
      </c>
      <c r="F33" s="68" t="str">
        <f t="shared" si="25"/>
        <v>belekey</v>
      </c>
      <c r="G33" s="56">
        <f t="shared" si="8"/>
        <v>4</v>
      </c>
      <c r="H33" s="58"/>
      <c r="I33" s="56">
        <f t="shared" si="26"/>
        <v>2</v>
      </c>
      <c r="J33" s="58">
        <v>5.0</v>
      </c>
      <c r="K33" s="68">
        <v>4.0</v>
      </c>
      <c r="L33" s="68">
        <v>2.0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flame  - (Германия) belekey</v>
      </c>
      <c r="V33" s="41" t="str">
        <f t="shared" si="11"/>
        <v>4:2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flame</v>
      </c>
      <c r="F34" s="68" t="str">
        <f t="shared" si="25"/>
        <v>belekey</v>
      </c>
      <c r="G34" s="56">
        <f t="shared" si="8"/>
        <v>4</v>
      </c>
      <c r="H34" s="58"/>
      <c r="I34" s="56">
        <f t="shared" si="26"/>
        <v>3</v>
      </c>
      <c r="J34" s="58">
        <v>2.0</v>
      </c>
      <c r="K34" s="68">
        <v>4.0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flame  - (Германия) belekey</v>
      </c>
      <c r="V34" s="41" t="str">
        <f t="shared" si="11"/>
        <v>4:3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flame</v>
      </c>
      <c r="F35" s="68" t="str">
        <f t="shared" ref="F35:F40" si="30">$E$4</f>
        <v>archi</v>
      </c>
      <c r="G35" s="56">
        <f t="shared" si="8"/>
        <v>2</v>
      </c>
      <c r="H35" s="58"/>
      <c r="I35" s="56">
        <f t="shared" ref="I35:I46" si="31">SUM(L35)</f>
        <v>4</v>
      </c>
      <c r="J35" s="58">
        <v>3.0</v>
      </c>
      <c r="K35" s="68">
        <v>2.0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flame  - (Италия) archi</v>
      </c>
      <c r="V35" s="41" t="str">
        <f t="shared" si="11"/>
        <v>2:4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flame</v>
      </c>
      <c r="F36" s="68" t="str">
        <f t="shared" si="30"/>
        <v>archi</v>
      </c>
      <c r="G36" s="56">
        <f t="shared" si="8"/>
        <v>4</v>
      </c>
      <c r="H36" s="58"/>
      <c r="I36" s="56">
        <f t="shared" si="31"/>
        <v>5</v>
      </c>
      <c r="J36" s="58"/>
      <c r="K36" s="68">
        <v>4.0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flame  - (Италия) archi</v>
      </c>
      <c r="V36" s="41" t="str">
        <f t="shared" si="11"/>
        <v>4:5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flame</v>
      </c>
      <c r="F37" s="68" t="str">
        <f t="shared" si="30"/>
        <v>archi</v>
      </c>
      <c r="G37" s="56">
        <f t="shared" si="8"/>
        <v>3</v>
      </c>
      <c r="H37" s="58"/>
      <c r="I37" s="56">
        <f t="shared" si="31"/>
        <v>3</v>
      </c>
      <c r="J37" s="58"/>
      <c r="K37" s="68">
        <v>3.0</v>
      </c>
      <c r="L37" s="68">
        <v>3.0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flame  - (Италия) archi</v>
      </c>
      <c r="V37" s="41" t="str">
        <f t="shared" si="11"/>
        <v>3:3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belekey</v>
      </c>
      <c r="F38" s="68" t="str">
        <f t="shared" si="30"/>
        <v>archi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/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belekey  - (Италия) archi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belekey</v>
      </c>
      <c r="F39" s="68" t="str">
        <f t="shared" si="30"/>
        <v>archi</v>
      </c>
      <c r="G39" s="56">
        <f t="shared" si="8"/>
        <v>2</v>
      </c>
      <c r="H39" s="41"/>
      <c r="I39" s="56">
        <f t="shared" si="31"/>
        <v>4</v>
      </c>
      <c r="J39" s="41"/>
      <c r="K39" s="68">
        <v>2.0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belekey  - (Италия) archi</v>
      </c>
      <c r="V39" s="41" t="str">
        <f t="shared" si="11"/>
        <v>2:4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belekey</v>
      </c>
      <c r="F40" s="68" t="str">
        <f t="shared" si="30"/>
        <v>archi</v>
      </c>
      <c r="G40" s="56">
        <f t="shared" si="8"/>
        <v>4</v>
      </c>
      <c r="H40" s="41"/>
      <c r="I40" s="56">
        <f t="shared" si="31"/>
        <v>1</v>
      </c>
      <c r="J40" s="41"/>
      <c r="K40" s="68">
        <v>4.0</v>
      </c>
      <c r="L40" s="68">
        <v>1.0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belekey  - (Италия) archi</v>
      </c>
      <c r="V40" s="41" t="str">
        <f t="shared" si="11"/>
        <v>4:1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belekey</v>
      </c>
      <c r="F41" s="68" t="str">
        <f t="shared" ref="F41:F46" si="35">$E$6</f>
        <v>flame</v>
      </c>
      <c r="G41" s="56">
        <f t="shared" si="8"/>
        <v>5</v>
      </c>
      <c r="H41" s="41"/>
      <c r="I41" s="56">
        <f t="shared" si="31"/>
        <v>3</v>
      </c>
      <c r="J41" s="41"/>
      <c r="K41" s="68">
        <v>5.0</v>
      </c>
      <c r="L41" s="68">
        <v>3.0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belekey  - (Аргентина) flame</v>
      </c>
      <c r="V41" s="41" t="str">
        <f t="shared" si="11"/>
        <v>5:3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belekey</v>
      </c>
      <c r="F42" s="68" t="str">
        <f t="shared" si="35"/>
        <v>flame</v>
      </c>
      <c r="G42" s="56">
        <f t="shared" si="8"/>
        <v>2</v>
      </c>
      <c r="H42" s="41"/>
      <c r="I42" s="56">
        <f t="shared" si="31"/>
        <v>3</v>
      </c>
      <c r="J42" s="41">
        <v>3.0</v>
      </c>
      <c r="K42" s="68">
        <v>2.0</v>
      </c>
      <c r="L42" s="68">
        <v>3.0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belekey  - (Аргентина) flame</v>
      </c>
      <c r="V42" s="41" t="str">
        <f t="shared" si="11"/>
        <v>2:3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belekey</v>
      </c>
      <c r="F43" s="68" t="str">
        <f t="shared" si="35"/>
        <v>flame</v>
      </c>
      <c r="G43" s="56">
        <f t="shared" si="8"/>
        <v>4</v>
      </c>
      <c r="H43" s="41"/>
      <c r="I43" s="56">
        <f t="shared" si="31"/>
        <v>3</v>
      </c>
      <c r="J43" s="41"/>
      <c r="K43" s="68">
        <v>4.0</v>
      </c>
      <c r="L43" s="68">
        <v>3.0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belekey  - (Аргентина) flame</v>
      </c>
      <c r="V43" s="41" t="str">
        <f t="shared" si="11"/>
        <v>4:3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archi</v>
      </c>
      <c r="F44" s="68" t="str">
        <f t="shared" si="35"/>
        <v>flame</v>
      </c>
      <c r="G44" s="56">
        <f t="shared" si="8"/>
        <v>4</v>
      </c>
      <c r="H44" s="41"/>
      <c r="I44" s="56">
        <f t="shared" si="31"/>
        <v>2</v>
      </c>
      <c r="J44" s="41"/>
      <c r="K44" s="68">
        <v>4.0</v>
      </c>
      <c r="L44" s="68">
        <v>2.0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archi  - (Аргентина) flame</v>
      </c>
      <c r="V44" s="41" t="str">
        <f t="shared" si="11"/>
        <v>4:2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archi</v>
      </c>
      <c r="F45" s="68" t="str">
        <f t="shared" si="35"/>
        <v>flame</v>
      </c>
      <c r="G45" s="56">
        <f t="shared" si="8"/>
        <v>0</v>
      </c>
      <c r="H45" s="41"/>
      <c r="I45" s="56">
        <f t="shared" si="31"/>
        <v>3</v>
      </c>
      <c r="J45" s="41"/>
      <c r="K45" s="68">
        <v>0.0</v>
      </c>
      <c r="L45" s="68">
        <v>3.0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archi  - (Аргентина) flame</v>
      </c>
      <c r="V45" s="41" t="str">
        <f t="shared" si="11"/>
        <v>0:3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archi</v>
      </c>
      <c r="F46" s="68" t="str">
        <f t="shared" si="35"/>
        <v>flame</v>
      </c>
      <c r="G46" s="56">
        <f t="shared" si="8"/>
        <v>5</v>
      </c>
      <c r="H46" s="41"/>
      <c r="I46" s="56">
        <f t="shared" si="31"/>
        <v>3</v>
      </c>
      <c r="J46" s="41"/>
      <c r="K46" s="68">
        <v>5.0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archi  - (Аргентина) flame</v>
      </c>
      <c r="V46" s="41" t="str">
        <f t="shared" si="11"/>
        <v>5:3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45680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6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8</v>
      </c>
      <c r="AJ3" s="7">
        <f t="array" ref="AJ3">SUM(('ТУР2'!home=AF3)*('ТУР2'!homescore&lt;'ТУР2'!visitorscore),('ТУР2'!visitor=AF3)*('ТУР2'!visitorscore&lt;'ТУР2'!homescore))</f>
        <v>10</v>
      </c>
      <c r="AK3" s="31">
        <f t="array" ref="AK3">SUMIF('ТУР2'!home,AF3,'ТУР2'!homescore)+SUMIF('ТУР2'!visitor,AF3,'ТУР2'!visitorscore)</f>
        <v>78</v>
      </c>
      <c r="AL3" s="32">
        <f t="array" ref="AL3">SUMIF('ТУР2'!home,AF3,'ТУР2'!visitorscore)+SUMIF('ТУР2'!visitor,AF3,'ТУР2'!homescore)</f>
        <v>84</v>
      </c>
      <c r="AM3" s="7">
        <f t="shared" ref="AM3:AM5" si="2">AK3-AL3</f>
        <v>-6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2599940078</v>
      </c>
    </row>
    <row r="4">
      <c r="A4" s="11"/>
      <c r="B4" s="8"/>
      <c r="C4" s="33" t="s">
        <v>24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91</v>
      </c>
      <c r="AA4" s="26">
        <f t="array" ref="AA4">VLOOKUP($U4,$AF$3:$AN$5,7,0)</f>
        <v>75</v>
      </c>
      <c r="AB4" s="26">
        <f t="array" ref="AB4">VLOOKUP($U4,$AF$3:$AN$5,8,0)</f>
        <v>16</v>
      </c>
      <c r="AC4" s="26">
        <f t="array" ref="AC4">VLOOKUP($U4,$AF$3:$AN$5,9,0)</f>
        <v>43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7</v>
      </c>
      <c r="AJ4" s="7">
        <f t="array" ref="AJ4">SUM(('ТУР2'!home=AF4)*('ТУР2'!homescore&lt;'ТУР2'!visitorscore),('ТУР2'!visitor=AF4)*('ТУР2'!visitorscore&lt;'ТУР2'!homescore))</f>
        <v>10</v>
      </c>
      <c r="AK4" s="31">
        <f t="array" ref="AK4">SUMIF('ТУР2'!home,AF4,'ТУР2'!homescore)+SUMIF('ТУР2'!visitor,AF4,'ТУР2'!visitorscore)</f>
        <v>82</v>
      </c>
      <c r="AL4" s="32">
        <f t="array" ref="AL4">SUMIF('ТУР2'!home,AF4,'ТУР2'!visitorscore)+SUMIF('ТУР2'!visitor,AF4,'ТУР2'!homescore)</f>
        <v>92</v>
      </c>
      <c r="AM4" s="7">
        <f t="shared" si="2"/>
        <v>-10</v>
      </c>
      <c r="AN4" s="31">
        <f t="array" ref="AN4">AH4*Options!$B$2+AI4*Options!$B$3+AJ4*Options!$B$4+VLOOKUP(AF4,$E$4:$F$9,2,0)</f>
        <v>28</v>
      </c>
      <c r="AO4" s="11">
        <f t="shared" si="3"/>
        <v>2799900082</v>
      </c>
    </row>
    <row r="5">
      <c r="A5" s="11"/>
      <c r="B5" s="8"/>
      <c r="C5" s="40" t="s">
        <v>27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7</v>
      </c>
      <c r="Y5" s="26">
        <f t="array" ref="Y5">VLOOKUP($U5,$AF$3:$AN$5,5,0)</f>
        <v>10</v>
      </c>
      <c r="Z5" s="26">
        <f t="array" ref="Z5">VLOOKUP($U5,$AF$3:$AN$5,6,0)</f>
        <v>82</v>
      </c>
      <c r="AA5" s="26">
        <f t="array" ref="AA5">VLOOKUP($U5,$AF$3:$AN$5,7,0)</f>
        <v>92</v>
      </c>
      <c r="AB5" s="26">
        <f t="array" ref="AB5">VLOOKUP($U5,$AF$3:$AN$5,8,0)</f>
        <v>-10</v>
      </c>
      <c r="AC5" s="26">
        <f t="array" ref="AC5">VLOOKUP($U5,$AF$3:$AN$5,9,0)</f>
        <v>28</v>
      </c>
      <c r="AD5" s="38"/>
      <c r="AE5" s="11"/>
      <c r="AF5" s="39" t="str">
        <f t="shared" si="1"/>
        <v>flame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12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7</v>
      </c>
      <c r="AJ5" s="7">
        <f t="array" ref="AJ5">SUM(('ТУР2'!home=AF5)*('ТУР2'!homescore&lt;'ТУР2'!visitorscore),('ТУР2'!visitor=AF5)*('ТУР2'!visitorscore&lt;'ТУР2'!homescore))</f>
        <v>5</v>
      </c>
      <c r="AK5" s="31">
        <f t="array" ref="AK5">SUMIF('ТУР2'!home,AF5,'ТУР2'!homescore)+SUMIF('ТУР2'!visitor,AF5,'ТУР2'!visitorscore)</f>
        <v>91</v>
      </c>
      <c r="AL5" s="32">
        <f t="array" ref="AL5">SUMIF('ТУР2'!home,AF5,'ТУР2'!visitorscore)+SUMIF('ТУР2'!visitor,AF5,'ТУР2'!homescore)</f>
        <v>75</v>
      </c>
      <c r="AM5" s="7">
        <f t="shared" si="2"/>
        <v>16</v>
      </c>
      <c r="AN5" s="31">
        <f t="array" ref="AN5">AH5*Options!$B$2+AI5*Options!$B$3+AJ5*Options!$B$4+VLOOKUP(AF5,$E$4:$F$9,2,0)</f>
        <v>43</v>
      </c>
      <c r="AO5" s="11">
        <f t="shared" si="3"/>
        <v>4300160091</v>
      </c>
    </row>
    <row r="6">
      <c r="A6" s="11"/>
      <c r="B6" s="8"/>
      <c r="C6" s="43" t="s">
        <v>30</v>
      </c>
      <c r="D6" s="34" t="s">
        <v>48</v>
      </c>
      <c r="E6" s="45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78</v>
      </c>
      <c r="AA6" s="26">
        <f t="array" ref="AA6">VLOOKUP($U6,$AF$3:$AN$5,7,0)</f>
        <v>84</v>
      </c>
      <c r="AB6" s="26">
        <f t="array" ref="AB6">VLOOKUP($U6,$AF$3:$AN$5,8,0)</f>
        <v>-6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33</v>
      </c>
      <c r="C8" s="56" t="s">
        <v>14</v>
      </c>
      <c r="D8" s="56" t="s">
        <v>14</v>
      </c>
      <c r="E8" s="56" t="s">
        <v>34</v>
      </c>
      <c r="F8" s="56" t="s">
        <v>35</v>
      </c>
      <c r="G8" s="57" t="s">
        <v>36</v>
      </c>
      <c r="H8" s="16"/>
      <c r="I8" s="4"/>
      <c r="J8" s="58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archi</v>
      </c>
      <c r="F11" s="68" t="str">
        <f t="shared" ref="F11:F16" si="7">$E$5</f>
        <v>belekey</v>
      </c>
      <c r="G11" s="56">
        <f t="shared" ref="G11:G46" si="8">SUM(K11)</f>
        <v>4</v>
      </c>
      <c r="H11" s="58"/>
      <c r="I11" s="56">
        <f t="shared" ref="I11:I17" si="9">SUM(L11)</f>
        <v>4</v>
      </c>
      <c r="J11" s="58"/>
      <c r="K11" s="68">
        <v>4.0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archi  - (Англия) belekey</v>
      </c>
      <c r="V11" s="41" t="str">
        <f t="shared" ref="V11:V46" si="11">TEXT(G11,"0")&amp;":"&amp;TEXT(I11,"0")</f>
        <v>4:4</v>
      </c>
      <c r="W11" s="41"/>
      <c r="X11" s="41"/>
      <c r="Y11" s="41"/>
      <c r="Z11" s="41"/>
      <c r="AA11" s="41"/>
      <c r="AB11" s="41"/>
      <c r="AC11" s="41"/>
      <c r="AD11" s="41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archi</v>
      </c>
      <c r="F12" s="68" t="str">
        <f t="shared" si="7"/>
        <v>belekey</v>
      </c>
      <c r="G12" s="56">
        <f t="shared" si="8"/>
        <v>3</v>
      </c>
      <c r="H12" s="58"/>
      <c r="I12" s="56">
        <f t="shared" si="9"/>
        <v>4</v>
      </c>
      <c r="J12" s="58"/>
      <c r="K12" s="68">
        <v>3.0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archi  - (Англия) belekey</v>
      </c>
      <c r="V12" s="41" t="str">
        <f t="shared" si="11"/>
        <v>3:4</v>
      </c>
      <c r="W12" s="41"/>
      <c r="X12" s="41"/>
      <c r="Y12" s="41"/>
      <c r="Z12" s="41"/>
      <c r="AA12" s="41"/>
      <c r="AB12" s="41"/>
      <c r="AC12" s="41"/>
      <c r="AD12" s="41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archi</v>
      </c>
      <c r="F13" s="68" t="str">
        <f t="shared" si="7"/>
        <v>belekey</v>
      </c>
      <c r="G13" s="56">
        <f t="shared" si="8"/>
        <v>5</v>
      </c>
      <c r="H13" s="58"/>
      <c r="I13" s="56">
        <f t="shared" si="9"/>
        <v>5</v>
      </c>
      <c r="J13" s="58"/>
      <c r="K13" s="68">
        <v>5.0</v>
      </c>
      <c r="L13" s="68">
        <v>5.0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archi  - (Англия) belekey</v>
      </c>
      <c r="V13" s="41" t="str">
        <f t="shared" si="11"/>
        <v>5:5</v>
      </c>
      <c r="W13" s="41"/>
      <c r="X13" s="41"/>
      <c r="Y13" s="41"/>
      <c r="Z13" s="41"/>
      <c r="AA13" s="41"/>
      <c r="AB13" s="41"/>
      <c r="AC13" s="41"/>
      <c r="AD13" s="41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flame</v>
      </c>
      <c r="F14" s="68" t="str">
        <f t="shared" si="7"/>
        <v>belekey</v>
      </c>
      <c r="G14" s="56">
        <f t="shared" si="8"/>
        <v>4</v>
      </c>
      <c r="H14" s="58"/>
      <c r="I14" s="56">
        <f t="shared" si="9"/>
        <v>1</v>
      </c>
      <c r="J14" s="58"/>
      <c r="K14" s="68">
        <v>4.0</v>
      </c>
      <c r="L14" s="68">
        <v>1.0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flame  - (Англия) belekey</v>
      </c>
      <c r="V14" s="41" t="str">
        <f t="shared" si="11"/>
        <v>4:1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flame</v>
      </c>
      <c r="F15" s="68" t="str">
        <f t="shared" si="7"/>
        <v>belekey</v>
      </c>
      <c r="G15" s="56">
        <f t="shared" si="8"/>
        <v>4</v>
      </c>
      <c r="H15" s="58"/>
      <c r="I15" s="56">
        <f t="shared" si="9"/>
        <v>1</v>
      </c>
      <c r="J15" s="58"/>
      <c r="K15" s="68">
        <v>4.0</v>
      </c>
      <c r="L15" s="68">
        <v>1.0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flame  - (Англия) belekey</v>
      </c>
      <c r="V15" s="41" t="str">
        <f t="shared" si="11"/>
        <v>4:1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flame</v>
      </c>
      <c r="F16" s="68" t="str">
        <f t="shared" si="7"/>
        <v>belekey</v>
      </c>
      <c r="G16" s="56">
        <f t="shared" si="8"/>
        <v>4</v>
      </c>
      <c r="H16" s="58"/>
      <c r="I16" s="56">
        <f t="shared" si="9"/>
        <v>4</v>
      </c>
      <c r="J16" s="58"/>
      <c r="K16" s="68">
        <v>4.0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flame  - (Англия) belekey</v>
      </c>
      <c r="V16" s="41" t="str">
        <f t="shared" si="11"/>
        <v>4:4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flame</v>
      </c>
      <c r="F17" s="68" t="str">
        <f t="shared" ref="F17:F22" si="15">$E$4</f>
        <v>archi</v>
      </c>
      <c r="G17" s="56">
        <f t="shared" si="8"/>
        <v>3</v>
      </c>
      <c r="H17" s="58"/>
      <c r="I17" s="56">
        <f t="shared" si="9"/>
        <v>3</v>
      </c>
      <c r="J17" s="58"/>
      <c r="K17" s="50">
        <v>3.0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flame  - (Нидерланды) archi</v>
      </c>
      <c r="V17" s="41" t="str">
        <f t="shared" si="11"/>
        <v>3:3</v>
      </c>
      <c r="W17" s="41"/>
      <c r="X17" s="41"/>
      <c r="Y17" s="41"/>
      <c r="Z17" s="41"/>
      <c r="AA17" s="41"/>
      <c r="AB17" s="41"/>
      <c r="AC17" s="41"/>
      <c r="AD17" s="41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flame</v>
      </c>
      <c r="F18" s="68" t="str">
        <f t="shared" si="15"/>
        <v>archi</v>
      </c>
      <c r="G18" s="56">
        <f t="shared" si="8"/>
        <v>4</v>
      </c>
      <c r="H18" s="58"/>
      <c r="I18" s="56">
        <f t="shared" ref="I18:I22" si="16">SUM(L18,O18)</f>
        <v>1</v>
      </c>
      <c r="J18" s="58"/>
      <c r="K18" s="68">
        <v>4.0</v>
      </c>
      <c r="L18" s="68">
        <v>1.0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flame  - (Нидерланды) archi</v>
      </c>
      <c r="V18" s="41" t="str">
        <f t="shared" si="11"/>
        <v>4:1</v>
      </c>
      <c r="W18" s="41"/>
      <c r="X18" s="41"/>
      <c r="Y18" s="41"/>
      <c r="Z18" s="41"/>
      <c r="AA18" s="41"/>
      <c r="AB18" s="41"/>
      <c r="AC18" s="41"/>
      <c r="AD18" s="41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flame</v>
      </c>
      <c r="F19" s="68" t="str">
        <f t="shared" si="15"/>
        <v>archi</v>
      </c>
      <c r="G19" s="56">
        <f t="shared" si="8"/>
        <v>4</v>
      </c>
      <c r="H19" s="58"/>
      <c r="I19" s="56">
        <f t="shared" si="16"/>
        <v>2</v>
      </c>
      <c r="J19" s="58"/>
      <c r="K19" s="68">
        <v>4.0</v>
      </c>
      <c r="L19" s="68">
        <v>2.0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flame  - (Нидерланды) archi</v>
      </c>
      <c r="V19" s="41" t="str">
        <f t="shared" si="11"/>
        <v>4:2</v>
      </c>
      <c r="W19" s="41"/>
      <c r="X19" s="41"/>
      <c r="Y19" s="41"/>
      <c r="Z19" s="41"/>
      <c r="AA19" s="41"/>
      <c r="AB19" s="41"/>
      <c r="AC19" s="41"/>
      <c r="AD19" s="41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belekey</v>
      </c>
      <c r="F20" s="68" t="str">
        <f t="shared" si="15"/>
        <v>archi</v>
      </c>
      <c r="G20" s="56">
        <f t="shared" si="8"/>
        <v>3</v>
      </c>
      <c r="H20" s="58"/>
      <c r="I20" s="56">
        <f t="shared" si="16"/>
        <v>4</v>
      </c>
      <c r="J20" s="58"/>
      <c r="K20" s="68">
        <v>3.0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belekey  - (Нидерланды) archi</v>
      </c>
      <c r="V20" s="41" t="str">
        <f t="shared" si="11"/>
        <v>3:4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belekey</v>
      </c>
      <c r="F21" s="68" t="str">
        <f t="shared" si="15"/>
        <v>archi</v>
      </c>
      <c r="G21" s="56">
        <f t="shared" si="8"/>
        <v>4</v>
      </c>
      <c r="H21" s="58"/>
      <c r="I21" s="56">
        <f t="shared" si="16"/>
        <v>1</v>
      </c>
      <c r="J21" s="58"/>
      <c r="K21" s="68">
        <v>4.0</v>
      </c>
      <c r="L21" s="68">
        <v>1.0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belekey  - (Нидерланды) archi</v>
      </c>
      <c r="V21" s="41" t="str">
        <f t="shared" si="11"/>
        <v>4:1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belekey</v>
      </c>
      <c r="F22" s="68" t="str">
        <f t="shared" si="15"/>
        <v>archi</v>
      </c>
      <c r="G22" s="56">
        <f t="shared" si="8"/>
        <v>5</v>
      </c>
      <c r="H22" s="58"/>
      <c r="I22" s="56">
        <f t="shared" si="16"/>
        <v>4</v>
      </c>
      <c r="J22" s="58"/>
      <c r="K22" s="68">
        <v>5.0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belekey  - (Нидерланды) archi</v>
      </c>
      <c r="V22" s="41" t="str">
        <f t="shared" si="11"/>
        <v>5:4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belekey</v>
      </c>
      <c r="F23" s="68" t="str">
        <f t="shared" ref="F23:F28" si="20">$E$6</f>
        <v>flame</v>
      </c>
      <c r="G23" s="56">
        <f t="shared" si="8"/>
        <v>5</v>
      </c>
      <c r="H23" s="58"/>
      <c r="I23" s="56">
        <f t="shared" ref="I23:I29" si="21">SUM(L23)</f>
        <v>4</v>
      </c>
      <c r="J23" s="58"/>
      <c r="K23" s="68">
        <v>5.0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belekey  - (Португалия) flame</v>
      </c>
      <c r="V23" s="41" t="str">
        <f t="shared" si="11"/>
        <v>5:4</v>
      </c>
      <c r="W23" s="41"/>
      <c r="X23" s="41"/>
      <c r="Y23" s="41"/>
      <c r="Z23" s="41"/>
      <c r="AA23" s="41"/>
      <c r="AB23" s="41"/>
      <c r="AC23" s="41"/>
      <c r="AD23" s="41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belekey</v>
      </c>
      <c r="F24" s="68" t="str">
        <f t="shared" si="20"/>
        <v>flame</v>
      </c>
      <c r="G24" s="56">
        <f t="shared" si="8"/>
        <v>4</v>
      </c>
      <c r="H24" s="58"/>
      <c r="I24" s="56">
        <f t="shared" si="21"/>
        <v>5</v>
      </c>
      <c r="J24" s="58"/>
      <c r="K24" s="68">
        <v>4.0</v>
      </c>
      <c r="L24" s="68">
        <v>5.0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belekey  - (Португалия) flame</v>
      </c>
      <c r="V24" s="41" t="str">
        <f t="shared" si="11"/>
        <v>4:5</v>
      </c>
      <c r="W24" s="41"/>
      <c r="X24" s="41"/>
      <c r="Y24" s="41"/>
      <c r="Z24" s="41"/>
      <c r="AA24" s="41"/>
      <c r="AB24" s="41"/>
      <c r="AC24" s="41"/>
      <c r="AD24" s="41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belekey</v>
      </c>
      <c r="F25" s="68" t="str">
        <f t="shared" si="20"/>
        <v>flame</v>
      </c>
      <c r="G25" s="56">
        <f t="shared" si="8"/>
        <v>4</v>
      </c>
      <c r="H25" s="58"/>
      <c r="I25" s="56">
        <f t="shared" si="21"/>
        <v>5</v>
      </c>
      <c r="J25" s="58"/>
      <c r="K25" s="77">
        <v>4.0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belekey  - (Португалия) flame</v>
      </c>
      <c r="V25" s="41" t="str">
        <f t="shared" si="11"/>
        <v>4:5</v>
      </c>
      <c r="W25" s="41"/>
      <c r="X25" s="41"/>
      <c r="Y25" s="41"/>
      <c r="Z25" s="41"/>
      <c r="AA25" s="41"/>
      <c r="AB25" s="41"/>
      <c r="AC25" s="41"/>
      <c r="AD25" s="41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archi</v>
      </c>
      <c r="F26" s="68" t="str">
        <f t="shared" si="20"/>
        <v>flame</v>
      </c>
      <c r="G26" s="56">
        <f t="shared" si="8"/>
        <v>3</v>
      </c>
      <c r="H26" s="58"/>
      <c r="I26" s="56">
        <f t="shared" si="21"/>
        <v>4</v>
      </c>
      <c r="J26" s="58"/>
      <c r="K26" s="77">
        <v>3.0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archi  - (Португалия) flame</v>
      </c>
      <c r="V26" s="41" t="str">
        <f t="shared" si="11"/>
        <v>3:4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archi</v>
      </c>
      <c r="F27" s="68" t="str">
        <f t="shared" si="20"/>
        <v>flame</v>
      </c>
      <c r="G27" s="56">
        <f t="shared" si="8"/>
        <v>1</v>
      </c>
      <c r="H27" s="58"/>
      <c r="I27" s="56">
        <f t="shared" si="21"/>
        <v>2</v>
      </c>
      <c r="J27" s="58"/>
      <c r="K27" s="77">
        <v>1.0</v>
      </c>
      <c r="L27" s="77">
        <v>2.0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archi  - (Португалия) flame</v>
      </c>
      <c r="V27" s="41" t="str">
        <f t="shared" si="11"/>
        <v>1:2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archi</v>
      </c>
      <c r="F28" s="68" t="str">
        <f t="shared" si="20"/>
        <v>flame</v>
      </c>
      <c r="G28" s="56">
        <f t="shared" si="8"/>
        <v>5</v>
      </c>
      <c r="H28" s="58"/>
      <c r="I28" s="56">
        <f t="shared" si="21"/>
        <v>5</v>
      </c>
      <c r="J28" s="68">
        <v>4.0</v>
      </c>
      <c r="K28" s="78">
        <v>5.0</v>
      </c>
      <c r="L28" s="68">
        <v>5.0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archi  - (Португалия) flame</v>
      </c>
      <c r="V28" s="41" t="str">
        <f t="shared" si="11"/>
        <v>5:5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archi</v>
      </c>
      <c r="F29" s="68" t="str">
        <f t="shared" ref="F29:F34" si="25">$E$5</f>
        <v>belekey</v>
      </c>
      <c r="G29" s="56">
        <f t="shared" si="8"/>
        <v>5</v>
      </c>
      <c r="H29" s="58"/>
      <c r="I29" s="56">
        <f t="shared" si="21"/>
        <v>3</v>
      </c>
      <c r="J29" s="56"/>
      <c r="K29" s="78">
        <v>5.0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archi  - (Англия) belekey</v>
      </c>
      <c r="V29" s="41" t="str">
        <f t="shared" si="11"/>
        <v>5:3</v>
      </c>
      <c r="W29" s="41"/>
      <c r="X29" s="41"/>
      <c r="Y29" s="41"/>
      <c r="Z29" s="41"/>
      <c r="AA29" s="41"/>
      <c r="AB29" s="41"/>
      <c r="AC29" s="41"/>
      <c r="AD29" s="41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archi</v>
      </c>
      <c r="F30" s="68" t="str">
        <f t="shared" si="25"/>
        <v>belekey</v>
      </c>
      <c r="G30" s="56">
        <f t="shared" si="8"/>
        <v>4</v>
      </c>
      <c r="H30" s="58"/>
      <c r="I30" s="56">
        <f t="shared" ref="I30:I34" si="26">SUM(L30,O30)</f>
        <v>1</v>
      </c>
      <c r="J30" s="58"/>
      <c r="K30" s="68">
        <v>4.0</v>
      </c>
      <c r="L30" s="68">
        <v>1.0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archi  - (Англия) belekey</v>
      </c>
      <c r="V30" s="41" t="str">
        <f t="shared" si="11"/>
        <v>4:1</v>
      </c>
      <c r="W30" s="41"/>
      <c r="X30" s="41"/>
      <c r="Y30" s="41"/>
      <c r="Z30" s="41"/>
      <c r="AA30" s="41"/>
      <c r="AB30" s="41"/>
      <c r="AC30" s="41"/>
      <c r="AD30" s="41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archi</v>
      </c>
      <c r="F31" s="68" t="str">
        <f t="shared" si="25"/>
        <v>belekey</v>
      </c>
      <c r="G31" s="56">
        <f t="shared" si="8"/>
        <v>4</v>
      </c>
      <c r="H31" s="58"/>
      <c r="I31" s="56">
        <f t="shared" si="26"/>
        <v>2</v>
      </c>
      <c r="J31" s="58"/>
      <c r="K31" s="68">
        <v>4.0</v>
      </c>
      <c r="L31" s="68">
        <v>2.0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archi  - (Англия) belekey</v>
      </c>
      <c r="V31" s="41" t="str">
        <f t="shared" si="11"/>
        <v>4:2</v>
      </c>
      <c r="W31" s="41"/>
      <c r="X31" s="41"/>
      <c r="Y31" s="41"/>
      <c r="Z31" s="41"/>
      <c r="AA31" s="41"/>
      <c r="AB31" s="41"/>
      <c r="AC31" s="41"/>
      <c r="AD31" s="41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flame</v>
      </c>
      <c r="F32" s="68" t="str">
        <f t="shared" si="25"/>
        <v>belekey</v>
      </c>
      <c r="G32" s="56">
        <f t="shared" si="8"/>
        <v>4</v>
      </c>
      <c r="H32" s="58"/>
      <c r="I32" s="56">
        <f t="shared" si="26"/>
        <v>2</v>
      </c>
      <c r="J32" s="58"/>
      <c r="K32" s="68">
        <v>4.0</v>
      </c>
      <c r="L32" s="68">
        <v>2.0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flame  - (Англия) belekey</v>
      </c>
      <c r="V32" s="41" t="str">
        <f t="shared" si="11"/>
        <v>4:2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flame</v>
      </c>
      <c r="F33" s="68" t="str">
        <f t="shared" si="25"/>
        <v>belekey</v>
      </c>
      <c r="G33" s="56">
        <f t="shared" si="8"/>
        <v>4</v>
      </c>
      <c r="H33" s="58"/>
      <c r="I33" s="56">
        <f t="shared" si="26"/>
        <v>5</v>
      </c>
      <c r="J33" s="58">
        <v>5.0</v>
      </c>
      <c r="K33" s="68">
        <v>4.0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flame  - (Англия) belekey</v>
      </c>
      <c r="V33" s="41" t="str">
        <f t="shared" si="11"/>
        <v>4:5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flame</v>
      </c>
      <c r="F34" s="68" t="str">
        <f t="shared" si="25"/>
        <v>belekey</v>
      </c>
      <c r="G34" s="56">
        <f t="shared" si="8"/>
        <v>4</v>
      </c>
      <c r="H34" s="58"/>
      <c r="I34" s="56">
        <f t="shared" si="26"/>
        <v>1</v>
      </c>
      <c r="J34" s="58"/>
      <c r="K34" s="68">
        <v>4.0</v>
      </c>
      <c r="L34" s="68">
        <v>1.0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flame  - (Англия) belekey</v>
      </c>
      <c r="V34" s="41" t="str">
        <f t="shared" si="11"/>
        <v>4:1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flame</v>
      </c>
      <c r="F35" s="68" t="str">
        <f t="shared" ref="F35:F40" si="30">$E$4</f>
        <v>archi</v>
      </c>
      <c r="G35" s="56">
        <f t="shared" si="8"/>
        <v>4</v>
      </c>
      <c r="H35" s="58"/>
      <c r="I35" s="56">
        <f t="shared" ref="I35:I46" si="31">SUM(L35)</f>
        <v>4</v>
      </c>
      <c r="J35" s="58"/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flame  - (Нидерланды) archi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flame</v>
      </c>
      <c r="F36" s="68" t="str">
        <f t="shared" si="30"/>
        <v>archi</v>
      </c>
      <c r="G36" s="56">
        <f t="shared" si="8"/>
        <v>2</v>
      </c>
      <c r="H36" s="58"/>
      <c r="I36" s="56">
        <f t="shared" si="31"/>
        <v>4</v>
      </c>
      <c r="J36" s="58"/>
      <c r="K36" s="68">
        <v>2.0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flame  - (Нидерланды) archi</v>
      </c>
      <c r="V36" s="41" t="str">
        <f t="shared" si="11"/>
        <v>2:4</v>
      </c>
      <c r="W36" s="41"/>
      <c r="X36" s="41"/>
      <c r="Y36" s="41"/>
      <c r="Z36" s="41"/>
      <c r="AA36" s="41"/>
      <c r="AB36" s="41"/>
      <c r="AC36" s="41"/>
      <c r="AD36" s="41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flame</v>
      </c>
      <c r="F37" s="68" t="str">
        <f t="shared" si="30"/>
        <v>archi</v>
      </c>
      <c r="G37" s="56">
        <f t="shared" si="8"/>
        <v>4</v>
      </c>
      <c r="H37" s="58"/>
      <c r="I37" s="56">
        <f t="shared" si="31"/>
        <v>1</v>
      </c>
      <c r="J37" s="58"/>
      <c r="K37" s="68">
        <v>4.0</v>
      </c>
      <c r="L37" s="68">
        <v>1.0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flame  - (Нидерланды) archi</v>
      </c>
      <c r="V37" s="41" t="str">
        <f t="shared" si="11"/>
        <v>4:1</v>
      </c>
      <c r="W37" s="41"/>
      <c r="X37" s="41"/>
      <c r="Y37" s="41"/>
      <c r="Z37" s="41"/>
      <c r="AA37" s="41"/>
      <c r="AB37" s="41"/>
      <c r="AC37" s="41"/>
      <c r="AD37" s="41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belekey</v>
      </c>
      <c r="F38" s="68" t="str">
        <f t="shared" si="30"/>
        <v>archi</v>
      </c>
      <c r="G38" s="56">
        <f t="shared" si="8"/>
        <v>3</v>
      </c>
      <c r="H38" s="41"/>
      <c r="I38" s="56">
        <f t="shared" si="31"/>
        <v>3</v>
      </c>
      <c r="J38" s="41"/>
      <c r="K38" s="68">
        <v>3.0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belekey  - (Нидерланды) archi</v>
      </c>
      <c r="V38" s="41" t="str">
        <f t="shared" si="11"/>
        <v>3:3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belekey</v>
      </c>
      <c r="F39" s="68" t="str">
        <f t="shared" si="30"/>
        <v>archi</v>
      </c>
      <c r="G39" s="56">
        <f t="shared" si="8"/>
        <v>4</v>
      </c>
      <c r="H39" s="41"/>
      <c r="I39" s="56">
        <f t="shared" si="31"/>
        <v>2</v>
      </c>
      <c r="J39" s="41"/>
      <c r="K39" s="68">
        <v>4.0</v>
      </c>
      <c r="L39" s="68">
        <v>2.0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belekey  - (Нидерланды) archi</v>
      </c>
      <c r="V39" s="41" t="str">
        <f t="shared" si="11"/>
        <v>4:2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belekey</v>
      </c>
      <c r="F40" s="68" t="str">
        <f t="shared" si="30"/>
        <v>archi</v>
      </c>
      <c r="G40" s="56">
        <f t="shared" si="8"/>
        <v>4</v>
      </c>
      <c r="H40" s="41"/>
      <c r="I40" s="56">
        <f t="shared" si="31"/>
        <v>4</v>
      </c>
      <c r="J40" s="41"/>
      <c r="K40" s="68">
        <v>4.0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belekey  - (Нидерланды) archi</v>
      </c>
      <c r="V40" s="41" t="str">
        <f t="shared" si="11"/>
        <v>4:4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belekey</v>
      </c>
      <c r="F41" s="68" t="str">
        <f t="shared" ref="F41:F46" si="35">$E$6</f>
        <v>flame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belekey  - (Португалия) flame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belekey</v>
      </c>
      <c r="F42" s="68" t="str">
        <f t="shared" si="35"/>
        <v>flame</v>
      </c>
      <c r="G42" s="56">
        <f t="shared" si="8"/>
        <v>4</v>
      </c>
      <c r="H42" s="41"/>
      <c r="I42" s="56">
        <f t="shared" si="31"/>
        <v>4</v>
      </c>
      <c r="J42" s="41"/>
      <c r="K42" s="68">
        <v>4.0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belekey  - (Португалия) flame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belekey</v>
      </c>
      <c r="F43" s="68" t="str">
        <f t="shared" si="35"/>
        <v>flame</v>
      </c>
      <c r="G43" s="56">
        <f t="shared" si="8"/>
        <v>5</v>
      </c>
      <c r="H43" s="41"/>
      <c r="I43" s="56">
        <f t="shared" si="31"/>
        <v>3</v>
      </c>
      <c r="J43" s="41"/>
      <c r="K43" s="68">
        <v>5.0</v>
      </c>
      <c r="L43" s="68">
        <v>3.0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belekey  - (Португалия) flame</v>
      </c>
      <c r="V43" s="41" t="str">
        <f t="shared" si="11"/>
        <v>5:3</v>
      </c>
      <c r="W43" s="79"/>
      <c r="X43" s="79"/>
      <c r="Y43" s="79"/>
      <c r="Z43" s="41"/>
      <c r="AA43" s="41"/>
      <c r="AB43" s="41"/>
      <c r="AC43" s="41"/>
      <c r="AD43" s="41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archi</v>
      </c>
      <c r="F44" s="68" t="str">
        <f t="shared" si="35"/>
        <v>flame</v>
      </c>
      <c r="G44" s="56">
        <f t="shared" si="8"/>
        <v>3</v>
      </c>
      <c r="H44" s="41"/>
      <c r="I44" s="56">
        <f t="shared" si="31"/>
        <v>4</v>
      </c>
      <c r="J44" s="41"/>
      <c r="K44" s="68">
        <v>3.0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archi  - (Португалия) flame</v>
      </c>
      <c r="V44" s="41" t="str">
        <f t="shared" si="11"/>
        <v>3:4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archi</v>
      </c>
      <c r="F45" s="68" t="str">
        <f t="shared" si="35"/>
        <v>flame</v>
      </c>
      <c r="G45" s="56">
        <f t="shared" si="8"/>
        <v>4</v>
      </c>
      <c r="H45" s="41"/>
      <c r="I45" s="56">
        <f t="shared" si="31"/>
        <v>4</v>
      </c>
      <c r="J45" s="41"/>
      <c r="K45" s="68">
        <v>4.0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archi  - (Португалия) flame</v>
      </c>
      <c r="V45" s="41" t="str">
        <f t="shared" si="11"/>
        <v>4:4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archi</v>
      </c>
      <c r="F46" s="68" t="str">
        <f t="shared" si="35"/>
        <v>flame</v>
      </c>
      <c r="G46" s="56">
        <f t="shared" si="8"/>
        <v>4</v>
      </c>
      <c r="H46" s="41"/>
      <c r="I46" s="56">
        <f t="shared" si="31"/>
        <v>2</v>
      </c>
      <c r="J46" s="41"/>
      <c r="K46" s="68">
        <v>4.0</v>
      </c>
      <c r="L46" s="68">
        <v>2.0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archi  - (Португалия) flame</v>
      </c>
      <c r="V46" s="41" t="str">
        <f t="shared" si="11"/>
        <v>4:2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8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7">
        <f t="array" ref="AJ3">SUM(('ТУР3'!home=AF3)*('ТУР3'!homescore&lt;'ТУР3'!visitorscore),('ТУР3'!visitor=AF3)*('ТУР3'!visitorscore&lt;'ТУР3'!homescore))</f>
        <v>4</v>
      </c>
      <c r="AK3" s="31">
        <f t="array" ref="AK3">SUMIF('ТУР3'!home,AF3,'ТУР3'!homescore)+SUMIF('ТУР3'!visitor,AF3,'ТУР3'!visitorscore)</f>
        <v>83</v>
      </c>
      <c r="AL3" s="32">
        <f t="array" ref="AL3">SUMIF('ТУР3'!home,AF3,'ТУР3'!visitorscore)+SUMIF('ТУР3'!visitor,AF3,'ТУР3'!homescore)</f>
        <v>78</v>
      </c>
      <c r="AM3" s="7">
        <f t="shared" ref="AM3:AM5" si="2">AK3-AL3</f>
        <v>5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3600050083</v>
      </c>
    </row>
    <row r="4">
      <c r="A4" s="11"/>
      <c r="B4" s="8"/>
      <c r="C4" s="40" t="s">
        <v>50</v>
      </c>
      <c r="D4" s="89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83</v>
      </c>
      <c r="AA4" s="26">
        <f t="array" ref="AA4">VLOOKUP($U4,$AF$3:$AN$5,7,0)</f>
        <v>78</v>
      </c>
      <c r="AB4" s="26">
        <f t="array" ref="AB4">VLOOKUP($U4,$AF$3:$AN$5,8,0)</f>
        <v>5</v>
      </c>
      <c r="AC4" s="26">
        <f t="array" ref="AC4">VLOOKUP($U4,$AF$3:$AN$5,9,0)</f>
        <v>36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84</v>
      </c>
      <c r="AL4" s="32">
        <f t="array" ref="AL4">SUMIF('ТУР3'!home,AF4,'ТУР3'!visitorscore)+SUMIF('ТУР3'!visitor,AF4,'ТУР3'!homescore)</f>
        <v>84</v>
      </c>
      <c r="AM4" s="7">
        <f t="shared" si="2"/>
        <v>0</v>
      </c>
      <c r="AN4" s="31">
        <f t="array" ref="AN4">AH4*Options!$B$2+AI4*Options!$B$3+AJ4*Options!$B$4+VLOOKUP(AF4,$E$4:$F$9,2,0)</f>
        <v>31</v>
      </c>
      <c r="AO4" s="11">
        <f t="shared" si="3"/>
        <v>3100000084</v>
      </c>
    </row>
    <row r="5">
      <c r="A5" s="11"/>
      <c r="B5" s="8"/>
      <c r="C5" s="40" t="s">
        <v>53</v>
      </c>
      <c r="D5" s="89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84</v>
      </c>
      <c r="AA5" s="26">
        <f t="array" ref="AA5">VLOOKUP($U5,$AF$3:$AN$5,7,0)</f>
        <v>84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3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14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80</v>
      </c>
      <c r="AL5" s="32">
        <f t="array" ref="AL5">SUMIF('ТУР3'!home,AF5,'ТУР3'!visitorscore)+SUMIF('ТУР3'!visitor,AF5,'ТУР3'!homescore)</f>
        <v>85</v>
      </c>
      <c r="AM5" s="7">
        <f t="shared" si="2"/>
        <v>-5</v>
      </c>
      <c r="AN5" s="31">
        <f t="array" ref="AN5">AH5*Options!$B$2+AI5*Options!$B$3+AJ5*Options!$B$4+VLOOKUP(AF5,$E$4:$F$9,2,0)</f>
        <v>23</v>
      </c>
      <c r="AO5" s="11">
        <f t="shared" si="3"/>
        <v>2299950080</v>
      </c>
    </row>
    <row r="6">
      <c r="A6" s="11"/>
      <c r="B6" s="8"/>
      <c r="C6" s="40" t="s">
        <v>55</v>
      </c>
      <c r="D6" s="89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14</v>
      </c>
      <c r="Y6" s="26">
        <f t="array" ref="Y6">VLOOKUP($U6,$AF$3:$AN$5,5,0)</f>
        <v>7</v>
      </c>
      <c r="Z6" s="26">
        <f t="array" ref="Z6">VLOOKUP($U6,$AF$3:$AN$5,6,0)</f>
        <v>80</v>
      </c>
      <c r="AA6" s="26">
        <f t="array" ref="AA6">VLOOKUP($U6,$AF$3:$AN$5,7,0)</f>
        <v>85</v>
      </c>
      <c r="AB6" s="26">
        <f t="array" ref="AB6">VLOOKUP($U6,$AF$3:$AN$5,8,0)</f>
        <v>-5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0.5833333333333334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Chaos</v>
      </c>
      <c r="F11" s="101" t="str">
        <f t="shared" ref="F11:F16" si="7">$E$5</f>
        <v>debosch</v>
      </c>
      <c r="G11" s="93">
        <f t="shared" ref="G11:G46" si="8">SUM(K11)</f>
        <v>3</v>
      </c>
      <c r="H11" s="95"/>
      <c r="I11" s="93">
        <f t="shared" ref="I11:I17" si="9">SUM(L11)</f>
        <v>3</v>
      </c>
      <c r="J11" s="95"/>
      <c r="K11" s="101">
        <v>3.0</v>
      </c>
      <c r="L11" s="101">
        <v>3.0</v>
      </c>
      <c r="M11" s="96"/>
      <c r="N11" s="97"/>
      <c r="O11" s="7"/>
      <c r="P11" s="7"/>
      <c r="Q11" s="7"/>
      <c r="R11" s="7"/>
      <c r="S11" s="7">
        <v>1.0</v>
      </c>
      <c r="T11" s="102">
        <v>169.0</v>
      </c>
      <c r="U11" s="103" t="str">
        <f t="shared" ref="U11:U46" si="10">TEXT(B11,"h:mm")&amp;" "&amp;($C$1)&amp;" ("&amp;C11&amp;") "&amp;E11&amp;" "&amp;" - ("&amp;D11&amp;") "&amp;F11&amp;""</f>
        <v>14:00 Penalty shot cup (Испания) Chaos  - (Нидерланды) debosch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0.5868055555555556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Chaos</v>
      </c>
      <c r="F12" s="101" t="str">
        <f t="shared" si="7"/>
        <v>debosch</v>
      </c>
      <c r="G12" s="93">
        <f t="shared" si="8"/>
        <v>2</v>
      </c>
      <c r="H12" s="95"/>
      <c r="I12" s="93">
        <f t="shared" si="9"/>
        <v>4</v>
      </c>
      <c r="J12" s="95"/>
      <c r="K12" s="101">
        <v>2.0</v>
      </c>
      <c r="L12" s="101">
        <v>4.0</v>
      </c>
      <c r="M12" s="96">
        <v>4.0</v>
      </c>
      <c r="N12" s="97"/>
      <c r="O12" s="7"/>
      <c r="P12" s="7"/>
      <c r="Q12" s="7"/>
      <c r="R12" s="7"/>
      <c r="S12" s="7">
        <v>2.0</v>
      </c>
      <c r="T12" s="102">
        <v>170.0</v>
      </c>
      <c r="U12" s="103" t="str">
        <f t="shared" si="10"/>
        <v>14:05 Penalty shot cup (Испания) Chaos  - (Нидерланды) debosch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0.5902777777777778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Chaos</v>
      </c>
      <c r="F13" s="101" t="str">
        <f t="shared" si="7"/>
        <v>debosch</v>
      </c>
      <c r="G13" s="93">
        <f t="shared" si="8"/>
        <v>4</v>
      </c>
      <c r="H13" s="95"/>
      <c r="I13" s="93">
        <f t="shared" si="9"/>
        <v>2</v>
      </c>
      <c r="J13" s="95"/>
      <c r="K13" s="101">
        <v>4.0</v>
      </c>
      <c r="L13" s="101">
        <v>2.0</v>
      </c>
      <c r="M13" s="96"/>
      <c r="N13" s="97"/>
      <c r="O13" s="7"/>
      <c r="P13" s="7"/>
      <c r="Q13" s="7"/>
      <c r="R13" s="7"/>
      <c r="S13" s="7">
        <v>3.0</v>
      </c>
      <c r="T13" s="102">
        <v>171.0</v>
      </c>
      <c r="U13" s="103" t="str">
        <f t="shared" si="10"/>
        <v>14:10 Penalty shot cup (Испания) Chaos  - (Нидерланды) debosch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0.59375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⁠nxkitorio</v>
      </c>
      <c r="F14" s="101" t="str">
        <f t="shared" si="7"/>
        <v>debosch</v>
      </c>
      <c r="G14" s="93">
        <f t="shared" si="8"/>
        <v>4</v>
      </c>
      <c r="H14" s="95"/>
      <c r="I14" s="93">
        <f t="shared" si="9"/>
        <v>4</v>
      </c>
      <c r="J14" s="95"/>
      <c r="K14" s="101">
        <v>4.0</v>
      </c>
      <c r="L14" s="101">
        <v>4.0</v>
      </c>
      <c r="M14" s="96"/>
      <c r="N14" s="97"/>
      <c r="O14" s="7"/>
      <c r="P14" s="7"/>
      <c r="Q14" s="7"/>
      <c r="R14" s="7"/>
      <c r="S14" s="7">
        <v>1.0</v>
      </c>
      <c r="T14" s="102">
        <v>172.0</v>
      </c>
      <c r="U14" s="103" t="str">
        <f t="shared" si="10"/>
        <v>14:15 Penalty shot cup (Германия) ⁠nxkitorio  - (Нидерланды) debosch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0.5972222222222222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⁠nxkitorio</v>
      </c>
      <c r="F15" s="101" t="str">
        <f t="shared" si="7"/>
        <v>debosch</v>
      </c>
      <c r="G15" s="93">
        <f t="shared" si="8"/>
        <v>3</v>
      </c>
      <c r="H15" s="95"/>
      <c r="I15" s="93">
        <f t="shared" si="9"/>
        <v>4</v>
      </c>
      <c r="J15" s="95"/>
      <c r="K15" s="101">
        <v>3.0</v>
      </c>
      <c r="L15" s="101">
        <v>4.0</v>
      </c>
      <c r="M15" s="96"/>
      <c r="N15" s="97"/>
      <c r="O15" s="7"/>
      <c r="P15" s="7"/>
      <c r="Q15" s="7"/>
      <c r="R15" s="7"/>
      <c r="S15" s="7">
        <v>2.0</v>
      </c>
      <c r="T15" s="102">
        <v>173.0</v>
      </c>
      <c r="U15" s="103" t="str">
        <f t="shared" si="10"/>
        <v>14:20 Penalty shot cup (Германия) ⁠nxkitorio  - (Нидерланды) debosch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0.6006944444444444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⁠nxkitorio</v>
      </c>
      <c r="F16" s="101" t="str">
        <f t="shared" si="7"/>
        <v>debosch</v>
      </c>
      <c r="G16" s="93">
        <f t="shared" si="8"/>
        <v>5</v>
      </c>
      <c r="H16" s="95"/>
      <c r="I16" s="93">
        <f t="shared" si="9"/>
        <v>5</v>
      </c>
      <c r="J16" s="95"/>
      <c r="K16" s="101">
        <v>5.0</v>
      </c>
      <c r="L16" s="101">
        <v>5.0</v>
      </c>
      <c r="M16" s="96"/>
      <c r="N16" s="97"/>
      <c r="O16" s="7"/>
      <c r="P16" s="7"/>
      <c r="Q16" s="7"/>
      <c r="R16" s="7"/>
      <c r="S16" s="7">
        <v>3.0</v>
      </c>
      <c r="T16" s="102">
        <v>174.0</v>
      </c>
      <c r="U16" s="103" t="str">
        <f t="shared" si="10"/>
        <v>14:25 Penalty shot cup (Германия) ⁠nxkitorio  - (Нидерланды) debosch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0.6041666666666666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⁠nxkitorio</v>
      </c>
      <c r="F17" s="101" t="str">
        <f t="shared" ref="F17:F22" si="15">$E$4</f>
        <v>Chaos</v>
      </c>
      <c r="G17" s="93">
        <f t="shared" si="8"/>
        <v>4</v>
      </c>
      <c r="H17" s="95"/>
      <c r="I17" s="93">
        <f t="shared" si="9"/>
        <v>4</v>
      </c>
      <c r="J17" s="95"/>
      <c r="K17" s="26">
        <v>4.0</v>
      </c>
      <c r="L17" s="26">
        <v>4.0</v>
      </c>
      <c r="M17" s="96"/>
      <c r="N17" s="97"/>
      <c r="O17" s="106"/>
      <c r="P17" s="7"/>
      <c r="Q17" s="106"/>
      <c r="R17" s="106"/>
      <c r="S17" s="7">
        <v>1.0</v>
      </c>
      <c r="T17" s="102">
        <v>175.0</v>
      </c>
      <c r="U17" s="103" t="str">
        <f t="shared" si="10"/>
        <v>14:30 Penalty shot cup (Германия) ⁠nxkitorio  - (Испания) Chaos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0.6076388888888888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⁠nxkitorio</v>
      </c>
      <c r="F18" s="101" t="str">
        <f t="shared" si="15"/>
        <v>Chaos</v>
      </c>
      <c r="G18" s="93">
        <f t="shared" si="8"/>
        <v>0</v>
      </c>
      <c r="H18" s="95"/>
      <c r="I18" s="93">
        <f t="shared" ref="I18:I22" si="16">SUM(L18,O18)</f>
        <v>3</v>
      </c>
      <c r="J18" s="95"/>
      <c r="K18" s="101">
        <v>0.0</v>
      </c>
      <c r="L18" s="101">
        <v>3.0</v>
      </c>
      <c r="M18" s="96"/>
      <c r="N18" s="97"/>
      <c r="O18" s="106"/>
      <c r="P18" s="7"/>
      <c r="Q18" s="106"/>
      <c r="R18" s="106"/>
      <c r="S18" s="7">
        <v>2.0</v>
      </c>
      <c r="T18" s="102">
        <v>176.0</v>
      </c>
      <c r="U18" s="103" t="str">
        <f t="shared" si="10"/>
        <v>14:35 Penalty shot cup (Германия) ⁠nxkitorio  - (Испания) Chaos</v>
      </c>
      <c r="V18" s="11" t="str">
        <f t="shared" si="11"/>
        <v>0:3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0.6111111111111112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⁠nxkitorio</v>
      </c>
      <c r="F19" s="101" t="str">
        <f t="shared" si="15"/>
        <v>Chaos</v>
      </c>
      <c r="G19" s="93">
        <f t="shared" si="8"/>
        <v>4</v>
      </c>
      <c r="H19" s="95"/>
      <c r="I19" s="93">
        <f t="shared" si="16"/>
        <v>4</v>
      </c>
      <c r="J19" s="95"/>
      <c r="K19" s="101">
        <v>4.0</v>
      </c>
      <c r="L19" s="101">
        <v>4.0</v>
      </c>
      <c r="M19" s="96"/>
      <c r="N19" s="97"/>
      <c r="O19" s="106"/>
      <c r="P19" s="7"/>
      <c r="Q19" s="106"/>
      <c r="R19" s="106"/>
      <c r="S19" s="7">
        <v>3.0</v>
      </c>
      <c r="T19" s="102">
        <v>177.0</v>
      </c>
      <c r="U19" s="103" t="str">
        <f t="shared" si="10"/>
        <v>14:40 Penalty shot cup (Германия) ⁠nxkitorio  - (Испания) Chaos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0.6145833333333334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debosch</v>
      </c>
      <c r="F20" s="101" t="str">
        <f t="shared" si="15"/>
        <v>Chaos</v>
      </c>
      <c r="G20" s="93">
        <f t="shared" si="8"/>
        <v>5</v>
      </c>
      <c r="H20" s="95"/>
      <c r="I20" s="93">
        <f t="shared" si="16"/>
        <v>3</v>
      </c>
      <c r="J20" s="95"/>
      <c r="K20" s="101">
        <v>5.0</v>
      </c>
      <c r="L20" s="101">
        <v>3.0</v>
      </c>
      <c r="M20" s="96"/>
      <c r="N20" s="97"/>
      <c r="O20" s="106"/>
      <c r="P20" s="7"/>
      <c r="Q20" s="106"/>
      <c r="R20" s="106"/>
      <c r="S20" s="7">
        <v>1.0</v>
      </c>
      <c r="T20" s="102">
        <v>178.0</v>
      </c>
      <c r="U20" s="103" t="str">
        <f t="shared" si="10"/>
        <v>14:45 Penalty shot cup (Нидерланды) debosch  - (Испания) Chaos</v>
      </c>
      <c r="V20" s="11" t="str">
        <f t="shared" si="11"/>
        <v>5:3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0.6180555555555556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debosch</v>
      </c>
      <c r="F21" s="101" t="str">
        <f t="shared" si="15"/>
        <v>Chaos</v>
      </c>
      <c r="G21" s="93">
        <f t="shared" si="8"/>
        <v>3</v>
      </c>
      <c r="H21" s="95"/>
      <c r="I21" s="93">
        <f t="shared" si="16"/>
        <v>4</v>
      </c>
      <c r="J21" s="95"/>
      <c r="K21" s="101">
        <v>3.0</v>
      </c>
      <c r="L21" s="101">
        <v>4.0</v>
      </c>
      <c r="M21" s="7"/>
      <c r="N21" s="97"/>
      <c r="O21" s="106"/>
      <c r="P21" s="7"/>
      <c r="Q21" s="106"/>
      <c r="R21" s="106"/>
      <c r="S21" s="7">
        <v>2.0</v>
      </c>
      <c r="T21" s="102">
        <v>179.0</v>
      </c>
      <c r="U21" s="103" t="str">
        <f t="shared" si="10"/>
        <v>14:50 Penalty shot cup (Нидерланды) debosch  - (Испания) Chaos</v>
      </c>
      <c r="V21" s="11" t="str">
        <f t="shared" si="11"/>
        <v>3:4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0.6215277777777778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debosch</v>
      </c>
      <c r="F22" s="101" t="str">
        <f t="shared" si="15"/>
        <v>Chaos</v>
      </c>
      <c r="G22" s="93">
        <f t="shared" si="8"/>
        <v>4</v>
      </c>
      <c r="H22" s="95"/>
      <c r="I22" s="93">
        <f t="shared" si="16"/>
        <v>2</v>
      </c>
      <c r="J22" s="95"/>
      <c r="K22" s="101">
        <v>4.0</v>
      </c>
      <c r="L22" s="101">
        <v>2.0</v>
      </c>
      <c r="M22" s="7">
        <v>4.0</v>
      </c>
      <c r="N22" s="97"/>
      <c r="O22" s="7"/>
      <c r="P22" s="7"/>
      <c r="Q22" s="7"/>
      <c r="R22" s="7"/>
      <c r="S22" s="7">
        <v>3.0</v>
      </c>
      <c r="T22" s="102">
        <v>180.0</v>
      </c>
      <c r="U22" s="103" t="str">
        <f t="shared" si="10"/>
        <v>14:55 Penalty shot cup (Нидерланды) debosch  - (Испания) Chaos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0.625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debosch</v>
      </c>
      <c r="F23" s="101" t="str">
        <f t="shared" ref="F23:F28" si="20">$E$6</f>
        <v>⁠nxkitorio</v>
      </c>
      <c r="G23" s="93">
        <f t="shared" si="8"/>
        <v>5</v>
      </c>
      <c r="H23" s="95"/>
      <c r="I23" s="93">
        <f t="shared" ref="I23:I29" si="21">SUM(L23)</f>
        <v>4</v>
      </c>
      <c r="J23" s="95"/>
      <c r="K23" s="101">
        <v>5.0</v>
      </c>
      <c r="L23" s="101">
        <v>4.0</v>
      </c>
      <c r="M23" s="7"/>
      <c r="N23" s="103"/>
      <c r="O23" s="7"/>
      <c r="P23" s="7"/>
      <c r="Q23" s="7"/>
      <c r="R23" s="7"/>
      <c r="S23" s="7">
        <v>1.0</v>
      </c>
      <c r="T23" s="102">
        <v>181.0</v>
      </c>
      <c r="U23" s="103" t="str">
        <f t="shared" si="10"/>
        <v>15:00 Penalty shot cup (Нидерланды) debosch  - (Германия) ⁠nxkitorio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0.6284722222222222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debosch</v>
      </c>
      <c r="F24" s="101" t="str">
        <f t="shared" si="20"/>
        <v>⁠nxkitorio</v>
      </c>
      <c r="G24" s="93">
        <f t="shared" si="8"/>
        <v>5</v>
      </c>
      <c r="H24" s="95"/>
      <c r="I24" s="93">
        <f t="shared" si="21"/>
        <v>3</v>
      </c>
      <c r="J24" s="95"/>
      <c r="K24" s="101">
        <v>5.0</v>
      </c>
      <c r="L24" s="101">
        <v>3.0</v>
      </c>
      <c r="M24" s="7"/>
      <c r="N24" s="103"/>
      <c r="O24" s="7"/>
      <c r="P24" s="7"/>
      <c r="Q24" s="7"/>
      <c r="R24" s="7"/>
      <c r="S24" s="7">
        <v>2.0</v>
      </c>
      <c r="T24" s="102">
        <v>182.0</v>
      </c>
      <c r="U24" s="103" t="str">
        <f t="shared" si="10"/>
        <v>15:05 Penalty shot cup (Нидерланды) debosch  - (Германия) ⁠nxkitorio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0.6319444444444444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debosch</v>
      </c>
      <c r="F25" s="101" t="str">
        <f t="shared" si="20"/>
        <v>⁠nxkitorio</v>
      </c>
      <c r="G25" s="93">
        <f t="shared" si="8"/>
        <v>5</v>
      </c>
      <c r="H25" s="95"/>
      <c r="I25" s="93">
        <f t="shared" si="21"/>
        <v>5</v>
      </c>
      <c r="J25" s="95"/>
      <c r="K25" s="108">
        <v>5.0</v>
      </c>
      <c r="L25" s="108">
        <v>5.0</v>
      </c>
      <c r="M25" s="7"/>
      <c r="N25" s="103"/>
      <c r="O25" s="7"/>
      <c r="P25" s="7"/>
      <c r="Q25" s="7"/>
      <c r="R25" s="7"/>
      <c r="S25" s="7">
        <v>3.0</v>
      </c>
      <c r="T25" s="102">
        <v>183.0</v>
      </c>
      <c r="U25" s="103" t="str">
        <f t="shared" si="10"/>
        <v>15:10 Penalty shot cup (Нидерланды) debosch  - (Германия) ⁠nxkitorio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0.6354166666666666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Chaos</v>
      </c>
      <c r="F26" s="101" t="str">
        <f t="shared" si="20"/>
        <v>⁠nxkitorio</v>
      </c>
      <c r="G26" s="93">
        <f t="shared" si="8"/>
        <v>5</v>
      </c>
      <c r="H26" s="95"/>
      <c r="I26" s="93">
        <f t="shared" si="21"/>
        <v>5</v>
      </c>
      <c r="J26" s="95"/>
      <c r="K26" s="108">
        <v>5.0</v>
      </c>
      <c r="L26" s="108">
        <v>5.0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184.0</v>
      </c>
      <c r="U26" s="103" t="str">
        <f t="shared" si="10"/>
        <v>15:15 Penalty shot cup (Испания) Chaos  - (Германия) ⁠nxkitorio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0.6388888888888888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Chaos</v>
      </c>
      <c r="F27" s="101" t="str">
        <f t="shared" si="20"/>
        <v>⁠nxkitorio</v>
      </c>
      <c r="G27" s="93">
        <f t="shared" si="8"/>
        <v>3</v>
      </c>
      <c r="H27" s="95"/>
      <c r="I27" s="93">
        <f t="shared" si="21"/>
        <v>2</v>
      </c>
      <c r="J27" s="95"/>
      <c r="K27" s="108">
        <v>3.0</v>
      </c>
      <c r="L27" s="108">
        <v>2.0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185.0</v>
      </c>
      <c r="U27" s="103" t="str">
        <f t="shared" si="10"/>
        <v>15:20 Penalty shot cup (Испания) Chaos  - (Германия) ⁠nxkitorio</v>
      </c>
      <c r="V27" s="11" t="str">
        <f t="shared" si="11"/>
        <v>3:2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0.6423611111111112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Chaos</v>
      </c>
      <c r="F28" s="101" t="str">
        <f t="shared" si="20"/>
        <v>⁠nxkitorio</v>
      </c>
      <c r="G28" s="93">
        <f t="shared" si="8"/>
        <v>0</v>
      </c>
      <c r="H28" s="95"/>
      <c r="I28" s="93">
        <f t="shared" si="21"/>
        <v>0</v>
      </c>
      <c r="J28" s="95"/>
      <c r="K28" s="101" t="s">
        <v>42</v>
      </c>
      <c r="L28" s="101" t="s">
        <v>42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186.0</v>
      </c>
      <c r="U28" s="103" t="str">
        <f t="shared" si="10"/>
        <v>15:25 Penalty shot cup (Испания) Chaos  - (Германия) ⁠nxkitorio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0.6458333333333334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Chaos</v>
      </c>
      <c r="F29" s="101" t="str">
        <f t="shared" ref="F29:F34" si="25">$E$5</f>
        <v>debosch</v>
      </c>
      <c r="G29" s="93">
        <f t="shared" si="8"/>
        <v>4</v>
      </c>
      <c r="H29" s="95"/>
      <c r="I29" s="93">
        <f t="shared" si="21"/>
        <v>4</v>
      </c>
      <c r="J29" s="93"/>
      <c r="K29" s="109">
        <v>4.0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187.0</v>
      </c>
      <c r="U29" s="103" t="str">
        <f t="shared" si="10"/>
        <v>15:30 Penalty shot cup (Испания) Chaos  - (Нидерланды) debosch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0.6493055555555556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Chaos</v>
      </c>
      <c r="F30" s="101" t="str">
        <f t="shared" si="25"/>
        <v>debosch</v>
      </c>
      <c r="G30" s="93">
        <f t="shared" si="8"/>
        <v>4</v>
      </c>
      <c r="H30" s="95"/>
      <c r="I30" s="93">
        <f t="shared" ref="I30:I34" si="26">SUM(L30,O30)</f>
        <v>2</v>
      </c>
      <c r="J30" s="95"/>
      <c r="K30" s="101">
        <v>4.0</v>
      </c>
      <c r="L30" s="101">
        <v>2.0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188.0</v>
      </c>
      <c r="U30" s="103" t="str">
        <f t="shared" si="10"/>
        <v>15:35 Penalty shot cup (Испания) Chaos  - (Нидерланды) debosch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0.6527777777777778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Chaos</v>
      </c>
      <c r="F31" s="101" t="str">
        <f t="shared" si="25"/>
        <v>debosch</v>
      </c>
      <c r="G31" s="93">
        <f t="shared" si="8"/>
        <v>5</v>
      </c>
      <c r="H31" s="95"/>
      <c r="I31" s="93">
        <f t="shared" si="26"/>
        <v>3</v>
      </c>
      <c r="J31" s="95"/>
      <c r="K31" s="101">
        <v>5.0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189.0</v>
      </c>
      <c r="U31" s="103" t="str">
        <f t="shared" si="10"/>
        <v>15:40 Penalty shot cup (Испания) Chaos  - (Нидерланды) debosch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0.65625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⁠nxkitorio</v>
      </c>
      <c r="F32" s="101" t="str">
        <f t="shared" si="25"/>
        <v>debosch</v>
      </c>
      <c r="G32" s="93">
        <f t="shared" si="8"/>
        <v>4</v>
      </c>
      <c r="H32" s="95"/>
      <c r="I32" s="93">
        <f t="shared" si="26"/>
        <v>4</v>
      </c>
      <c r="J32" s="95"/>
      <c r="K32" s="101">
        <v>4.0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190.0</v>
      </c>
      <c r="U32" s="103" t="str">
        <f t="shared" si="10"/>
        <v>15:45 Penalty shot cup (Германия) ⁠nxkitorio  - (Нидерланды) debosch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0.6597222222222222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⁠nxkitorio</v>
      </c>
      <c r="F33" s="101" t="str">
        <f t="shared" si="25"/>
        <v>debosch</v>
      </c>
      <c r="G33" s="93">
        <f t="shared" si="8"/>
        <v>3</v>
      </c>
      <c r="H33" s="95"/>
      <c r="I33" s="93">
        <f t="shared" si="26"/>
        <v>1</v>
      </c>
      <c r="J33" s="95">
        <v>5.0</v>
      </c>
      <c r="K33" s="101">
        <v>3.0</v>
      </c>
      <c r="L33" s="101">
        <v>1.0</v>
      </c>
      <c r="M33" s="7">
        <v>3.0</v>
      </c>
      <c r="N33" s="103">
        <v>2.0</v>
      </c>
      <c r="O33" s="7"/>
      <c r="P33" s="7"/>
      <c r="Q33" s="7"/>
      <c r="R33" s="7"/>
      <c r="S33" s="7">
        <v>2.0</v>
      </c>
      <c r="T33" s="102">
        <v>191.0</v>
      </c>
      <c r="U33" s="103" t="str">
        <f t="shared" si="10"/>
        <v>15:50 Penalty shot cup (Германия) ⁠nxkitorio  - (Нидерланды) debosch</v>
      </c>
      <c r="V33" s="11" t="str">
        <f t="shared" si="11"/>
        <v>3:1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0.6631944444444444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⁠nxkitorio</v>
      </c>
      <c r="F34" s="101" t="str">
        <f t="shared" si="25"/>
        <v>debosch</v>
      </c>
      <c r="G34" s="93">
        <f t="shared" si="8"/>
        <v>4</v>
      </c>
      <c r="H34" s="95"/>
      <c r="I34" s="93">
        <f t="shared" si="26"/>
        <v>2</v>
      </c>
      <c r="J34" s="95"/>
      <c r="K34" s="101">
        <v>4.0</v>
      </c>
      <c r="L34" s="101">
        <v>2.0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192.0</v>
      </c>
      <c r="U34" s="103" t="str">
        <f t="shared" si="10"/>
        <v>15:55 Penalty shot cup (Германия) ⁠nxkitorio  - (Нидерланды) debosch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⁠nxkitorio</v>
      </c>
      <c r="F35" s="101" t="str">
        <f t="shared" ref="F35:F40" si="30">$E$4</f>
        <v>Chaos</v>
      </c>
      <c r="G35" s="93">
        <f t="shared" si="8"/>
        <v>4</v>
      </c>
      <c r="H35" s="95"/>
      <c r="I35" s="93">
        <f t="shared" ref="I35:I46" si="31">SUM(L35)</f>
        <v>2</v>
      </c>
      <c r="J35" s="95"/>
      <c r="K35" s="101">
        <v>4.0</v>
      </c>
      <c r="L35" s="101">
        <v>2.0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193.0</v>
      </c>
      <c r="U35" s="103" t="str">
        <f t="shared" si="10"/>
        <v>16:00 Penalty shot cup (Германия) ⁠nxkitorio  - (Испания) Chaos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0.6701388888888888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⁠nxkitorio</v>
      </c>
      <c r="F36" s="101" t="str">
        <f t="shared" si="30"/>
        <v>Chaos</v>
      </c>
      <c r="G36" s="93">
        <f t="shared" si="8"/>
        <v>5</v>
      </c>
      <c r="H36" s="95"/>
      <c r="I36" s="93">
        <f t="shared" si="31"/>
        <v>5</v>
      </c>
      <c r="J36" s="95"/>
      <c r="K36" s="101">
        <v>5.0</v>
      </c>
      <c r="L36" s="101">
        <v>5.0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194.0</v>
      </c>
      <c r="U36" s="103" t="str">
        <f t="shared" si="10"/>
        <v>16:05 Penalty shot cup (Германия) ⁠nxkitorio  - (Испания) Chaos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0.6736111111111112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⁠nxkitorio</v>
      </c>
      <c r="F37" s="101" t="str">
        <f t="shared" si="30"/>
        <v>Chaos</v>
      </c>
      <c r="G37" s="93">
        <f t="shared" si="8"/>
        <v>3</v>
      </c>
      <c r="H37" s="95"/>
      <c r="I37" s="93">
        <f t="shared" si="31"/>
        <v>3</v>
      </c>
      <c r="J37" s="95"/>
      <c r="K37" s="101">
        <v>3.0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195.0</v>
      </c>
      <c r="U37" s="103" t="str">
        <f t="shared" si="10"/>
        <v>16:10 Penalty shot cup (Германия) ⁠nxkitorio  - (Испания) Chaos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0.6770833333333334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debosch</v>
      </c>
      <c r="F38" s="101" t="str">
        <f t="shared" si="30"/>
        <v>Chaos</v>
      </c>
      <c r="G38" s="93">
        <f t="shared" si="8"/>
        <v>3</v>
      </c>
      <c r="H38" s="11"/>
      <c r="I38" s="93">
        <f t="shared" si="31"/>
        <v>4</v>
      </c>
      <c r="J38" s="11"/>
      <c r="K38" s="101">
        <v>3.0</v>
      </c>
      <c r="L38" s="101">
        <v>4.0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196.0</v>
      </c>
      <c r="U38" s="103" t="str">
        <f t="shared" si="10"/>
        <v>16:15 Penalty shot cup (Нидерланды) debosch  - (Испания) Chaos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0.6805555555555556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debosch</v>
      </c>
      <c r="F39" s="101" t="str">
        <f t="shared" si="30"/>
        <v>Chaos</v>
      </c>
      <c r="G39" s="93">
        <f t="shared" si="8"/>
        <v>3</v>
      </c>
      <c r="H39" s="11"/>
      <c r="I39" s="93">
        <f t="shared" si="31"/>
        <v>3</v>
      </c>
      <c r="J39" s="11"/>
      <c r="K39" s="101">
        <v>3.0</v>
      </c>
      <c r="L39" s="101">
        <v>3.0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197.0</v>
      </c>
      <c r="U39" s="103" t="str">
        <f t="shared" si="10"/>
        <v>16:20 Penalty shot cup (Нидерланды) debosch  - (Испания) Chaos</v>
      </c>
      <c r="V39" s="11" t="str">
        <f t="shared" si="11"/>
        <v>3:3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0.6840277777777778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debosch</v>
      </c>
      <c r="F40" s="101" t="str">
        <f t="shared" si="30"/>
        <v>Chaos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198.0</v>
      </c>
      <c r="U40" s="103" t="str">
        <f t="shared" si="10"/>
        <v>16:25 Penalty shot cup (Нидерланды) debosch  - (Испания) Chaos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0.6875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debosch</v>
      </c>
      <c r="F41" s="101" t="str">
        <f t="shared" ref="F41:F46" si="35">$E$6</f>
        <v>⁠nxkitorio</v>
      </c>
      <c r="G41" s="93">
        <f t="shared" si="8"/>
        <v>5</v>
      </c>
      <c r="H41" s="11"/>
      <c r="I41" s="93">
        <f t="shared" si="31"/>
        <v>5</v>
      </c>
      <c r="J41" s="11"/>
      <c r="K41" s="101">
        <v>5.0</v>
      </c>
      <c r="L41" s="101">
        <v>5.0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199.0</v>
      </c>
      <c r="U41" s="103" t="str">
        <f t="shared" si="10"/>
        <v>16:30 Penalty shot cup (Нидерланды) debosch  - (Германия) ⁠nxkitorio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0.6909722222222222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debosch</v>
      </c>
      <c r="F42" s="101" t="str">
        <f t="shared" si="35"/>
        <v>⁠nxkitorio</v>
      </c>
      <c r="G42" s="93">
        <f t="shared" si="8"/>
        <v>0</v>
      </c>
      <c r="H42" s="11"/>
      <c r="I42" s="93">
        <f t="shared" si="31"/>
        <v>0</v>
      </c>
      <c r="J42" s="11"/>
      <c r="K42" s="101" t="s">
        <v>42</v>
      </c>
      <c r="L42" s="101" t="s">
        <v>42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200.0</v>
      </c>
      <c r="U42" s="103" t="str">
        <f t="shared" si="10"/>
        <v>16:35 Penalty shot cup (Нидерланды) debosch  - (Германия) ⁠nxkitorio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0.6944444444444444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debosch</v>
      </c>
      <c r="F43" s="101" t="str">
        <f t="shared" si="35"/>
        <v>⁠nxkitorio</v>
      </c>
      <c r="G43" s="93">
        <f t="shared" si="8"/>
        <v>4</v>
      </c>
      <c r="H43" s="11"/>
      <c r="I43" s="93">
        <f t="shared" si="31"/>
        <v>2</v>
      </c>
      <c r="J43" s="11"/>
      <c r="K43" s="101">
        <v>4.0</v>
      </c>
      <c r="L43" s="101">
        <v>2.0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201.0</v>
      </c>
      <c r="U43" s="103" t="str">
        <f t="shared" si="10"/>
        <v>16:40 Penalty shot cup (Нидерланды) debosch  - (Германия) ⁠nxkitorio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0.6979166666666666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Chaos</v>
      </c>
      <c r="F44" s="101" t="str">
        <f t="shared" si="35"/>
        <v>⁠nxkitorio</v>
      </c>
      <c r="G44" s="93">
        <f t="shared" si="8"/>
        <v>5</v>
      </c>
      <c r="H44" s="11"/>
      <c r="I44" s="93">
        <f t="shared" si="31"/>
        <v>4</v>
      </c>
      <c r="J44" s="11"/>
      <c r="K44" s="101">
        <v>5.0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202.0</v>
      </c>
      <c r="U44" s="103" t="str">
        <f t="shared" si="10"/>
        <v>16:45 Penalty shot cup (Испания) Chaos  - (Германия) ⁠nxkitorio</v>
      </c>
      <c r="V44" s="11" t="str">
        <f t="shared" si="11"/>
        <v>5:4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0.7013888888888888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Chaos</v>
      </c>
      <c r="F45" s="101" t="str">
        <f t="shared" si="35"/>
        <v>⁠nxkitorio</v>
      </c>
      <c r="G45" s="93">
        <f t="shared" si="8"/>
        <v>3</v>
      </c>
      <c r="H45" s="11"/>
      <c r="I45" s="93">
        <f t="shared" si="31"/>
        <v>3</v>
      </c>
      <c r="J45" s="11"/>
      <c r="K45" s="101">
        <v>3.0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203.0</v>
      </c>
      <c r="U45" s="103" t="str">
        <f t="shared" si="10"/>
        <v>16:50 Penalty shot cup (Испания) Chaos  - (Германия) ⁠nxkitorio</v>
      </c>
      <c r="V45" s="11" t="str">
        <f t="shared" si="11"/>
        <v>3:3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0.7048611111111112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Chaos</v>
      </c>
      <c r="F46" s="101" t="str">
        <f t="shared" si="35"/>
        <v>⁠nxkitorio</v>
      </c>
      <c r="G46" s="93">
        <f t="shared" si="8"/>
        <v>4</v>
      </c>
      <c r="H46" s="11"/>
      <c r="I46" s="93">
        <f t="shared" si="31"/>
        <v>4</v>
      </c>
      <c r="J46" s="11"/>
      <c r="K46" s="101">
        <v>4.0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204.0</v>
      </c>
      <c r="U46" s="103" t="str">
        <f t="shared" si="10"/>
        <v>16:55 Penalty shot cup (Испания) Chaos  - (Германия) ⁠nxkitorio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12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7</v>
      </c>
      <c r="AJ3" s="7">
        <f t="array" ref="AJ3">SUM(('ТУР4'!home=AF3)*('ТУР4'!homescore&lt;'ТУР4'!visitorscore),('ТУР4'!visitor=AF3)*('ТУР4'!visitorscore&lt;'ТУР4'!homescore))</f>
        <v>5</v>
      </c>
      <c r="AK3" s="31">
        <f t="array" ref="AK3">SUMIF('ТУР4'!home,AF3,'ТУР4'!homescore)+SUMIF('ТУР4'!visitor,AF3,'ТУР4'!visitorscore)</f>
        <v>91</v>
      </c>
      <c r="AL3" s="32">
        <f t="array" ref="AL3">SUMIF('ТУР4'!home,AF3,'ТУР4'!visitorscore)+SUMIF('ТУР4'!visitor,AF3,'ТУР4'!homescore)</f>
        <v>81</v>
      </c>
      <c r="AM3" s="7">
        <f t="shared" ref="AM3:AM5" si="2">AK3-AL3</f>
        <v>10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4300100091</v>
      </c>
    </row>
    <row r="4">
      <c r="A4" s="11"/>
      <c r="B4" s="8"/>
      <c r="C4" s="40" t="s">
        <v>50</v>
      </c>
      <c r="D4" s="89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7</v>
      </c>
      <c r="Y4" s="26">
        <f t="array" ref="Y4">VLOOKUP($U4,$AF$3:$AN$5,5,0)</f>
        <v>5</v>
      </c>
      <c r="Z4" s="26">
        <f t="array" ref="Z4">VLOOKUP($U4,$AF$3:$AN$5,6,0)</f>
        <v>91</v>
      </c>
      <c r="AA4" s="26">
        <f t="array" ref="AA4">VLOOKUP($U4,$AF$3:$AN$5,7,0)</f>
        <v>81</v>
      </c>
      <c r="AB4" s="26">
        <f t="array" ref="AB4">VLOOKUP($U4,$AF$3:$AN$5,8,0)</f>
        <v>10</v>
      </c>
      <c r="AC4" s="26">
        <f t="array" ref="AC4">VLOOKUP($U4,$AF$3:$AN$5,9,0)</f>
        <v>43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6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3</v>
      </c>
      <c r="AJ4" s="7">
        <f t="array" ref="AJ4">SUM(('ТУР4'!home=AF4)*('ТУР4'!homescore&lt;'ТУР4'!visitorscore),('ТУР4'!visitor=AF4)*('ТУР4'!visitorscore&lt;'ТУР4'!homescore))</f>
        <v>15</v>
      </c>
      <c r="AK4" s="31">
        <f t="array" ref="AK4">SUMIF('ТУР4'!home,AF4,'ТУР4'!homescore)+SUMIF('ТУР4'!visitor,AF4,'ТУР4'!visitorscore)</f>
        <v>76</v>
      </c>
      <c r="AL4" s="32">
        <f t="array" ref="AL4">SUMIF('ТУР4'!home,AF4,'ТУР4'!visitorscore)+SUMIF('ТУР4'!visitor,AF4,'ТУР4'!homescore)</f>
        <v>88</v>
      </c>
      <c r="AM4" s="7">
        <f t="shared" si="2"/>
        <v>-12</v>
      </c>
      <c r="AN4" s="31">
        <f t="array" ref="AN4">AH4*Options!$B$2+AI4*Options!$B$3+AJ4*Options!$B$4+VLOOKUP(AF4,$E$4:$F$9,2,0)</f>
        <v>21</v>
      </c>
      <c r="AO4" s="11">
        <f t="shared" si="3"/>
        <v>2099880076</v>
      </c>
    </row>
    <row r="5">
      <c r="A5" s="11"/>
      <c r="B5" s="8"/>
      <c r="C5" s="40" t="s">
        <v>53</v>
      </c>
      <c r="D5" s="89" t="s">
        <v>48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4</v>
      </c>
      <c r="Y5" s="26">
        <f t="array" ref="Y5">VLOOKUP($U5,$AF$3:$AN$5,5,0)</f>
        <v>9</v>
      </c>
      <c r="Z5" s="26">
        <f t="array" ref="Z5">VLOOKUP($U5,$AF$3:$AN$5,6,0)</f>
        <v>87</v>
      </c>
      <c r="AA5" s="26">
        <f t="array" ref="AA5">VLOOKUP($U5,$AF$3:$AN$5,7,0)</f>
        <v>85</v>
      </c>
      <c r="AB5" s="26">
        <f t="array" ref="AB5">VLOOKUP($U5,$AF$3:$AN$5,8,0)</f>
        <v>2</v>
      </c>
      <c r="AC5" s="26">
        <f t="array" ref="AC5">VLOOKUP($U5,$AF$3:$AN$5,9,0)</f>
        <v>37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11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4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87</v>
      </c>
      <c r="AL5" s="32">
        <f t="array" ref="AL5">SUMIF('ТУР4'!home,AF5,'ТУР4'!visitorscore)+SUMIF('ТУР4'!visitor,AF5,'ТУР4'!homescore)</f>
        <v>85</v>
      </c>
      <c r="AM5" s="7">
        <f t="shared" si="2"/>
        <v>2</v>
      </c>
      <c r="AN5" s="31">
        <f t="array" ref="AN5">AH5*Options!$B$2+AI5*Options!$B$3+AJ5*Options!$B$4+VLOOKUP(AF5,$E$4:$F$9,2,0)</f>
        <v>37</v>
      </c>
      <c r="AO5" s="11">
        <f t="shared" si="3"/>
        <v>3700020087</v>
      </c>
    </row>
    <row r="6">
      <c r="A6" s="11"/>
      <c r="B6" s="8"/>
      <c r="C6" s="40" t="s">
        <v>55</v>
      </c>
      <c r="D6" s="89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3</v>
      </c>
      <c r="Y6" s="26">
        <f t="array" ref="Y6">VLOOKUP($U6,$AF$3:$AN$5,5,0)</f>
        <v>15</v>
      </c>
      <c r="Z6" s="26">
        <f t="array" ref="Z6">VLOOKUP($U6,$AF$3:$AN$5,6,0)</f>
        <v>76</v>
      </c>
      <c r="AA6" s="26">
        <f t="array" ref="AA6">VLOOKUP($U6,$AF$3:$AN$5,7,0)</f>
        <v>88</v>
      </c>
      <c r="AB6" s="26">
        <f t="array" ref="AB6">VLOOKUP($U6,$AF$3:$AN$5,8,0)</f>
        <v>-12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0.7083333333333334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Chaos</v>
      </c>
      <c r="F11" s="101" t="str">
        <f t="shared" ref="F11:F16" si="7">$E$5</f>
        <v>debosch</v>
      </c>
      <c r="G11" s="93">
        <f t="shared" ref="G11:G46" si="8">SUM(K11)</f>
        <v>5</v>
      </c>
      <c r="H11" s="95"/>
      <c r="I11" s="93">
        <f t="shared" ref="I11:I17" si="9">SUM(L11)</f>
        <v>3</v>
      </c>
      <c r="J11" s="95"/>
      <c r="K11" s="101">
        <v>5.0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205.0</v>
      </c>
      <c r="U11" s="103" t="str">
        <f t="shared" ref="U11:U46" si="10">TEXT(B11,"h:mm")&amp;" "&amp;($C$1)&amp;" ("&amp;C11&amp;") "&amp;E11&amp;" "&amp;" - ("&amp;D11&amp;") "&amp;F11&amp;""</f>
        <v>17:00 Penalty shot cup (Италия) Chaos  - (Португалия) debosch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0.7118055555555556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Chaos</v>
      </c>
      <c r="F12" s="101" t="str">
        <f t="shared" si="7"/>
        <v>debosch</v>
      </c>
      <c r="G12" s="93">
        <f t="shared" si="8"/>
        <v>4</v>
      </c>
      <c r="H12" s="95"/>
      <c r="I12" s="93">
        <f t="shared" si="9"/>
        <v>2</v>
      </c>
      <c r="J12" s="95"/>
      <c r="K12" s="101">
        <v>4.0</v>
      </c>
      <c r="L12" s="101">
        <v>2.0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206.0</v>
      </c>
      <c r="U12" s="103" t="str">
        <f t="shared" si="10"/>
        <v>17:05 Penalty shot cup (Италия) Chaos  - (Португалия) debosch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0.7152777777777778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Chaos</v>
      </c>
      <c r="F13" s="101" t="str">
        <f t="shared" si="7"/>
        <v>debosch</v>
      </c>
      <c r="G13" s="93">
        <f t="shared" si="8"/>
        <v>4</v>
      </c>
      <c r="H13" s="95"/>
      <c r="I13" s="93">
        <f t="shared" si="9"/>
        <v>3</v>
      </c>
      <c r="J13" s="95"/>
      <c r="K13" s="101">
        <v>4.0</v>
      </c>
      <c r="L13" s="101">
        <v>3.0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207.0</v>
      </c>
      <c r="U13" s="103" t="str">
        <f t="shared" si="10"/>
        <v>17:10 Penalty shot cup (Италия) Chaos  - (Португалия) debosch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0.71875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⁠nxkitorio</v>
      </c>
      <c r="F14" s="101" t="str">
        <f t="shared" si="7"/>
        <v>debosch</v>
      </c>
      <c r="G14" s="93">
        <f t="shared" si="8"/>
        <v>4</v>
      </c>
      <c r="H14" s="95"/>
      <c r="I14" s="93">
        <f t="shared" si="9"/>
        <v>1</v>
      </c>
      <c r="J14" s="95"/>
      <c r="K14" s="101">
        <v>4.0</v>
      </c>
      <c r="L14" s="101">
        <v>1.0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208.0</v>
      </c>
      <c r="U14" s="103" t="str">
        <f t="shared" si="10"/>
        <v>17:15 Penalty shot cup (Аргентина) ⁠nxkitorio  - (Португалия) debosch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0.7222222222222222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⁠nxkitorio</v>
      </c>
      <c r="F15" s="101" t="str">
        <f t="shared" si="7"/>
        <v>debosch</v>
      </c>
      <c r="G15" s="93">
        <f t="shared" si="8"/>
        <v>5</v>
      </c>
      <c r="H15" s="95"/>
      <c r="I15" s="93">
        <f t="shared" si="9"/>
        <v>3</v>
      </c>
      <c r="J15" s="95"/>
      <c r="K15" s="101">
        <v>5.0</v>
      </c>
      <c r="L15" s="101">
        <v>3.0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209.0</v>
      </c>
      <c r="U15" s="103" t="str">
        <f t="shared" si="10"/>
        <v>17:20 Penalty shot cup (Аргентина) ⁠nxkitorio  - (Португалия) debosch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0.7256944444444444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⁠nxkitorio</v>
      </c>
      <c r="F16" s="101" t="str">
        <f t="shared" si="7"/>
        <v>debosch</v>
      </c>
      <c r="G16" s="93">
        <f t="shared" si="8"/>
        <v>1</v>
      </c>
      <c r="H16" s="95"/>
      <c r="I16" s="93">
        <f t="shared" si="9"/>
        <v>3</v>
      </c>
      <c r="J16" s="95"/>
      <c r="K16" s="101">
        <v>1.0</v>
      </c>
      <c r="L16" s="101">
        <v>3.0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210.0</v>
      </c>
      <c r="U16" s="103" t="str">
        <f t="shared" si="10"/>
        <v>17:25 Penalty shot cup (Аргентина) ⁠nxkitorio  - (Португалия) debosch</v>
      </c>
      <c r="V16" s="11" t="str">
        <f t="shared" si="11"/>
        <v>1:3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0.7291666666666666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⁠nxkitorio</v>
      </c>
      <c r="F17" s="101" t="str">
        <f t="shared" ref="F17:F22" si="15">$E$4</f>
        <v>Chaos</v>
      </c>
      <c r="G17" s="93">
        <f t="shared" si="8"/>
        <v>5</v>
      </c>
      <c r="H17" s="95"/>
      <c r="I17" s="93">
        <f t="shared" si="9"/>
        <v>5</v>
      </c>
      <c r="J17" s="95"/>
      <c r="K17" s="26">
        <v>5.0</v>
      </c>
      <c r="L17" s="26">
        <v>5.0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211.0</v>
      </c>
      <c r="U17" s="103" t="str">
        <f t="shared" si="10"/>
        <v>17:30 Penalty shot cup (Аргентина) ⁠nxkitorio  - (Италия) Chaos</v>
      </c>
      <c r="V17" s="11" t="str">
        <f t="shared" si="11"/>
        <v>5:5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0.7326388888888888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⁠nxkitorio</v>
      </c>
      <c r="F18" s="101" t="str">
        <f t="shared" si="15"/>
        <v>Chaos</v>
      </c>
      <c r="G18" s="93">
        <f t="shared" si="8"/>
        <v>3</v>
      </c>
      <c r="H18" s="95"/>
      <c r="I18" s="93">
        <f t="shared" ref="I18:I22" si="16">SUM(L18,O18)</f>
        <v>4</v>
      </c>
      <c r="J18" s="95"/>
      <c r="K18" s="101">
        <v>3.0</v>
      </c>
      <c r="L18" s="101">
        <v>4.0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212.0</v>
      </c>
      <c r="U18" s="103" t="str">
        <f t="shared" si="10"/>
        <v>17:35 Penalty shot cup (Аргентина) ⁠nxkitorio  - (Италия) Chaos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0.7361111111111112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⁠nxkitorio</v>
      </c>
      <c r="F19" s="101" t="str">
        <f t="shared" si="15"/>
        <v>Chaos</v>
      </c>
      <c r="G19" s="93">
        <f t="shared" si="8"/>
        <v>4</v>
      </c>
      <c r="H19" s="95"/>
      <c r="I19" s="93">
        <f t="shared" si="16"/>
        <v>5</v>
      </c>
      <c r="J19" s="95"/>
      <c r="K19" s="101">
        <v>4.0</v>
      </c>
      <c r="L19" s="101">
        <v>5.0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213.0</v>
      </c>
      <c r="U19" s="103" t="str">
        <f t="shared" si="10"/>
        <v>17:40 Penalty shot cup (Аргентина) ⁠nxkitorio  - (Италия) Chaos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0.7395833333333334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debosch</v>
      </c>
      <c r="F20" s="101" t="str">
        <f t="shared" si="15"/>
        <v>Chaos</v>
      </c>
      <c r="G20" s="93">
        <f t="shared" si="8"/>
        <v>4</v>
      </c>
      <c r="H20" s="95"/>
      <c r="I20" s="93">
        <f t="shared" si="16"/>
        <v>4</v>
      </c>
      <c r="J20" s="95"/>
      <c r="K20" s="101">
        <v>4.0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214.0</v>
      </c>
      <c r="U20" s="103" t="str">
        <f t="shared" si="10"/>
        <v>17:45 Penalty shot cup (Португалия) debosch  - (Италия) Chaos</v>
      </c>
      <c r="V20" s="11" t="str">
        <f t="shared" si="11"/>
        <v>4:4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0.7430555555555556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debosch</v>
      </c>
      <c r="F21" s="101" t="str">
        <f t="shared" si="15"/>
        <v>Chaos</v>
      </c>
      <c r="G21" s="93">
        <f t="shared" si="8"/>
        <v>5</v>
      </c>
      <c r="H21" s="95"/>
      <c r="I21" s="93">
        <f t="shared" si="16"/>
        <v>3</v>
      </c>
      <c r="J21" s="95"/>
      <c r="K21" s="101">
        <v>5.0</v>
      </c>
      <c r="L21" s="101">
        <v>3.0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215.0</v>
      </c>
      <c r="U21" s="103" t="str">
        <f t="shared" si="10"/>
        <v>17:50 Penalty shot cup (Португалия) debosch  - (Италия) Chaos</v>
      </c>
      <c r="V21" s="11" t="str">
        <f t="shared" si="11"/>
        <v>5:3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0.7465277777777778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debosch</v>
      </c>
      <c r="F22" s="101" t="str">
        <f t="shared" si="15"/>
        <v>Chaos</v>
      </c>
      <c r="G22" s="93">
        <f t="shared" si="8"/>
        <v>3</v>
      </c>
      <c r="H22" s="95"/>
      <c r="I22" s="93">
        <f t="shared" si="16"/>
        <v>4</v>
      </c>
      <c r="J22" s="95"/>
      <c r="K22" s="101">
        <v>3.0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216.0</v>
      </c>
      <c r="U22" s="103" t="str">
        <f t="shared" si="10"/>
        <v>17:55 Penalty shot cup (Португалия) debosch  - (Италия) Chaos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0.75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debosch</v>
      </c>
      <c r="F23" s="101" t="str">
        <f t="shared" ref="F23:F28" si="20">$E$6</f>
        <v>⁠nxkitorio</v>
      </c>
      <c r="G23" s="93">
        <f t="shared" si="8"/>
        <v>4</v>
      </c>
      <c r="H23" s="95"/>
      <c r="I23" s="93">
        <f t="shared" ref="I23:I29" si="21">SUM(L23)</f>
        <v>5</v>
      </c>
      <c r="J23" s="95"/>
      <c r="K23" s="101">
        <v>4.0</v>
      </c>
      <c r="L23" s="101">
        <v>5.0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217.0</v>
      </c>
      <c r="U23" s="103" t="str">
        <f t="shared" si="10"/>
        <v>18:00 Penalty shot cup (Португалия) debosch  - (Аргентина) ⁠nxkitorio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0.7534722222222222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debosch</v>
      </c>
      <c r="F24" s="101" t="str">
        <f t="shared" si="20"/>
        <v>⁠nxkitorio</v>
      </c>
      <c r="G24" s="93">
        <f t="shared" si="8"/>
        <v>4</v>
      </c>
      <c r="H24" s="95"/>
      <c r="I24" s="93">
        <f t="shared" si="21"/>
        <v>2</v>
      </c>
      <c r="J24" s="95"/>
      <c r="K24" s="101">
        <v>4.0</v>
      </c>
      <c r="L24" s="101">
        <v>2.0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218.0</v>
      </c>
      <c r="U24" s="103" t="str">
        <f t="shared" si="10"/>
        <v>18:05 Penalty shot cup (Португалия) debosch  - (Аргентина) ⁠nxkitorio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0.7569444444444444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debosch</v>
      </c>
      <c r="F25" s="101" t="str">
        <f t="shared" si="20"/>
        <v>⁠nxkitorio</v>
      </c>
      <c r="G25" s="93">
        <f t="shared" si="8"/>
        <v>4</v>
      </c>
      <c r="H25" s="95"/>
      <c r="I25" s="93">
        <f t="shared" si="21"/>
        <v>5</v>
      </c>
      <c r="J25" s="95"/>
      <c r="K25" s="108">
        <v>4.0</v>
      </c>
      <c r="L25" s="108">
        <v>5.0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219.0</v>
      </c>
      <c r="U25" s="103" t="str">
        <f t="shared" si="10"/>
        <v>18:10 Penalty shot cup (Португалия) debosch  - (Аргентина) ⁠nxkitorio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0.7604166666666666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Chaos</v>
      </c>
      <c r="F26" s="101" t="str">
        <f t="shared" si="20"/>
        <v>⁠nxkitorio</v>
      </c>
      <c r="G26" s="93">
        <f t="shared" si="8"/>
        <v>4</v>
      </c>
      <c r="H26" s="95"/>
      <c r="I26" s="93">
        <f t="shared" si="21"/>
        <v>1</v>
      </c>
      <c r="J26" s="95"/>
      <c r="K26" s="108">
        <v>4.0</v>
      </c>
      <c r="L26" s="108">
        <v>1.0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220.0</v>
      </c>
      <c r="U26" s="103" t="str">
        <f t="shared" si="10"/>
        <v>18:15 Penalty shot cup (Италия) Chaos  - (Аргентина) ⁠nxkitorio</v>
      </c>
      <c r="V26" s="11" t="str">
        <f t="shared" si="11"/>
        <v>4:1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0.7638888888888888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Chaos</v>
      </c>
      <c r="F27" s="101" t="str">
        <f t="shared" si="20"/>
        <v>⁠nxkitorio</v>
      </c>
      <c r="G27" s="93">
        <f t="shared" si="8"/>
        <v>4</v>
      </c>
      <c r="H27" s="95"/>
      <c r="I27" s="93">
        <f t="shared" si="21"/>
        <v>2</v>
      </c>
      <c r="J27" s="95"/>
      <c r="K27" s="108">
        <v>4.0</v>
      </c>
      <c r="L27" s="108">
        <v>2.0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221.0</v>
      </c>
      <c r="U27" s="103" t="str">
        <f t="shared" si="10"/>
        <v>18:20 Penalty shot cup (Италия) Chaos  - (Аргентина) ⁠nxkitorio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0.7673611111111112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Chaos</v>
      </c>
      <c r="F28" s="101" t="str">
        <f t="shared" si="20"/>
        <v>⁠nxkitorio</v>
      </c>
      <c r="G28" s="93">
        <f t="shared" si="8"/>
        <v>4</v>
      </c>
      <c r="H28" s="95"/>
      <c r="I28" s="93">
        <f t="shared" si="21"/>
        <v>4</v>
      </c>
      <c r="J28" s="95"/>
      <c r="K28" s="101">
        <v>4.0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222.0</v>
      </c>
      <c r="U28" s="103" t="str">
        <f t="shared" si="10"/>
        <v>18:25 Penalty shot cup (Италия) Chaos  - (Аргентина) ⁠nxkitorio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0.7708333333333334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Chaos</v>
      </c>
      <c r="F29" s="101" t="str">
        <f t="shared" ref="F29:F34" si="25">$E$5</f>
        <v>debosch</v>
      </c>
      <c r="G29" s="93">
        <f t="shared" si="8"/>
        <v>1</v>
      </c>
      <c r="H29" s="95"/>
      <c r="I29" s="93">
        <f t="shared" si="21"/>
        <v>3</v>
      </c>
      <c r="J29" s="93"/>
      <c r="K29" s="109">
        <v>1.0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223.0</v>
      </c>
      <c r="U29" s="103" t="str">
        <f t="shared" si="10"/>
        <v>18:30 Penalty shot cup (Италия) Chaos  - (Португалия) debosch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0.7743055555555556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Chaos</v>
      </c>
      <c r="F30" s="101" t="str">
        <f t="shared" si="25"/>
        <v>debosch</v>
      </c>
      <c r="G30" s="93">
        <f t="shared" si="8"/>
        <v>3</v>
      </c>
      <c r="H30" s="95"/>
      <c r="I30" s="93">
        <f t="shared" ref="I30:I34" si="26">SUM(L30,O30)</f>
        <v>3</v>
      </c>
      <c r="J30" s="95"/>
      <c r="K30" s="101">
        <v>3.0</v>
      </c>
      <c r="L30" s="101">
        <v>3.0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224.0</v>
      </c>
      <c r="U30" s="103" t="str">
        <f t="shared" si="10"/>
        <v>18:35 Penalty shot cup (Италия) Chaos  - (Португалия) debosch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0.7777777777777778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Chaos</v>
      </c>
      <c r="F31" s="101" t="str">
        <f t="shared" si="25"/>
        <v>debosch</v>
      </c>
      <c r="G31" s="93">
        <f t="shared" si="8"/>
        <v>4</v>
      </c>
      <c r="H31" s="95"/>
      <c r="I31" s="93">
        <f t="shared" si="26"/>
        <v>3</v>
      </c>
      <c r="J31" s="95"/>
      <c r="K31" s="101">
        <v>4.0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225.0</v>
      </c>
      <c r="U31" s="103" t="str">
        <f t="shared" si="10"/>
        <v>18:40 Penalty shot cup (Италия) Chaos  - (Португалия) debosch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0.78125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⁠nxkitorio</v>
      </c>
      <c r="F32" s="101" t="str">
        <f t="shared" si="25"/>
        <v>debosch</v>
      </c>
      <c r="G32" s="93">
        <f t="shared" si="8"/>
        <v>3</v>
      </c>
      <c r="H32" s="95"/>
      <c r="I32" s="93">
        <f t="shared" si="26"/>
        <v>0</v>
      </c>
      <c r="J32" s="95"/>
      <c r="K32" s="101">
        <v>3.0</v>
      </c>
      <c r="L32" s="101">
        <v>0.0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226.0</v>
      </c>
      <c r="U32" s="103" t="str">
        <f t="shared" si="10"/>
        <v>18:45 Penalty shot cup (Аргентина) ⁠nxkitorio  - (Португалия) debosch</v>
      </c>
      <c r="V32" s="11" t="str">
        <f t="shared" si="11"/>
        <v>3:0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0.7847222222222222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⁠nxkitorio</v>
      </c>
      <c r="F33" s="101" t="str">
        <f t="shared" si="25"/>
        <v>debosch</v>
      </c>
      <c r="G33" s="93">
        <f t="shared" si="8"/>
        <v>4</v>
      </c>
      <c r="H33" s="95"/>
      <c r="I33" s="93">
        <f t="shared" si="26"/>
        <v>3</v>
      </c>
      <c r="J33" s="95">
        <v>5.0</v>
      </c>
      <c r="K33" s="101">
        <v>4.0</v>
      </c>
      <c r="L33" s="101">
        <v>3.0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227.0</v>
      </c>
      <c r="U33" s="103" t="str">
        <f t="shared" si="10"/>
        <v>18:50 Penalty shot cup (Аргентина) ⁠nxkitorio  - (Португалия) debosch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0.7881944444444444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⁠nxkitorio</v>
      </c>
      <c r="F34" s="101" t="str">
        <f t="shared" si="25"/>
        <v>debosch</v>
      </c>
      <c r="G34" s="93">
        <f t="shared" si="8"/>
        <v>5</v>
      </c>
      <c r="H34" s="95"/>
      <c r="I34" s="93">
        <f t="shared" si="26"/>
        <v>3</v>
      </c>
      <c r="J34" s="95"/>
      <c r="K34" s="101">
        <v>5.0</v>
      </c>
      <c r="L34" s="101">
        <v>3.0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228.0</v>
      </c>
      <c r="U34" s="103" t="str">
        <f t="shared" si="10"/>
        <v>18:55 Penalty shot cup (Аргентина) ⁠nxkitorio  - (Португалия) debosch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0.7916666666666666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⁠nxkitorio</v>
      </c>
      <c r="F35" s="101" t="str">
        <f t="shared" ref="F35:F40" si="30">$E$4</f>
        <v>Chaos</v>
      </c>
      <c r="G35" s="93">
        <f t="shared" si="8"/>
        <v>4</v>
      </c>
      <c r="H35" s="95"/>
      <c r="I35" s="93">
        <f t="shared" ref="I35:I46" si="31">SUM(L35)</f>
        <v>4</v>
      </c>
      <c r="J35" s="95"/>
      <c r="K35" s="101">
        <v>4.0</v>
      </c>
      <c r="L35" s="101">
        <v>4.0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229.0</v>
      </c>
      <c r="U35" s="103" t="str">
        <f t="shared" si="10"/>
        <v>19:00 Penalty shot cup (Аргентина) ⁠nxkitorio  - (Италия) Chaos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0.7951388888888888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⁠nxkitorio</v>
      </c>
      <c r="F36" s="101" t="str">
        <f t="shared" si="30"/>
        <v>Chaos</v>
      </c>
      <c r="G36" s="93">
        <f t="shared" si="8"/>
        <v>4</v>
      </c>
      <c r="H36" s="95"/>
      <c r="I36" s="93">
        <f t="shared" si="31"/>
        <v>3</v>
      </c>
      <c r="J36" s="95"/>
      <c r="K36" s="101">
        <v>4.0</v>
      </c>
      <c r="L36" s="101">
        <v>3.0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230.0</v>
      </c>
      <c r="U36" s="103" t="str">
        <f t="shared" si="10"/>
        <v>19:05 Penalty shot cup (Аргентина) ⁠nxkitorio  - (Италия) Chaos</v>
      </c>
      <c r="V36" s="11" t="str">
        <f t="shared" si="11"/>
        <v>4:3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0.7986111111111112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⁠nxkitorio</v>
      </c>
      <c r="F37" s="101" t="str">
        <f t="shared" si="30"/>
        <v>Chaos</v>
      </c>
      <c r="G37" s="93">
        <f t="shared" si="8"/>
        <v>3</v>
      </c>
      <c r="H37" s="95"/>
      <c r="I37" s="93">
        <f t="shared" si="31"/>
        <v>4</v>
      </c>
      <c r="J37" s="95"/>
      <c r="K37" s="101">
        <v>3.0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231.0</v>
      </c>
      <c r="U37" s="103" t="str">
        <f t="shared" si="10"/>
        <v>19:10 Penalty shot cup (Аргентина) ⁠nxkitorio  - (Италия) Chaos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0.8020833333333334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debosch</v>
      </c>
      <c r="F38" s="101" t="str">
        <f t="shared" si="30"/>
        <v>Chaos</v>
      </c>
      <c r="G38" s="93">
        <f t="shared" si="8"/>
        <v>3</v>
      </c>
      <c r="H38" s="11"/>
      <c r="I38" s="93">
        <f t="shared" si="31"/>
        <v>4</v>
      </c>
      <c r="J38" s="11"/>
      <c r="K38" s="101">
        <v>3.0</v>
      </c>
      <c r="L38" s="101">
        <v>4.0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232.0</v>
      </c>
      <c r="U38" s="103" t="str">
        <f t="shared" si="10"/>
        <v>19:15 Penalty shot cup (Португалия) debosch  - (Италия) Chaos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0.8055555555555556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debosch</v>
      </c>
      <c r="F39" s="101" t="str">
        <f t="shared" si="30"/>
        <v>Chaos</v>
      </c>
      <c r="G39" s="93">
        <f t="shared" si="8"/>
        <v>2</v>
      </c>
      <c r="H39" s="11"/>
      <c r="I39" s="93">
        <f t="shared" si="31"/>
        <v>4</v>
      </c>
      <c r="J39" s="11"/>
      <c r="K39" s="101">
        <v>2.0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233.0</v>
      </c>
      <c r="U39" s="103" t="str">
        <f t="shared" si="10"/>
        <v>19:20 Penalty shot cup (Португалия) debosch  - (Италия) Chaos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0.8090277777777778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debosch</v>
      </c>
      <c r="F40" s="101" t="str">
        <f t="shared" si="30"/>
        <v>Chaos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234.0</v>
      </c>
      <c r="U40" s="103" t="str">
        <f t="shared" si="10"/>
        <v>19:25 Penalty shot cup (Португалия) debosch  - (Италия) Chaos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0.8125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debosch</v>
      </c>
      <c r="F41" s="101" t="str">
        <f t="shared" ref="F41:F46" si="35">$E$6</f>
        <v>⁠nxkitorio</v>
      </c>
      <c r="G41" s="93">
        <f t="shared" si="8"/>
        <v>5</v>
      </c>
      <c r="H41" s="11"/>
      <c r="I41" s="93">
        <f t="shared" si="31"/>
        <v>3</v>
      </c>
      <c r="J41" s="11"/>
      <c r="K41" s="101">
        <v>5.0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235.0</v>
      </c>
      <c r="U41" s="103" t="str">
        <f t="shared" si="10"/>
        <v>19:30 Penalty shot cup (Португалия) debosch  - (Аргентина) ⁠nxkitorio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0.8159722222222222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debosch</v>
      </c>
      <c r="F42" s="101" t="str">
        <f t="shared" si="35"/>
        <v>⁠nxkitorio</v>
      </c>
      <c r="G42" s="93">
        <f t="shared" si="8"/>
        <v>4</v>
      </c>
      <c r="H42" s="11"/>
      <c r="I42" s="93">
        <f t="shared" si="31"/>
        <v>5</v>
      </c>
      <c r="J42" s="11"/>
      <c r="K42" s="101">
        <v>4.0</v>
      </c>
      <c r="L42" s="101">
        <v>5.0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236.0</v>
      </c>
      <c r="U42" s="103" t="str">
        <f t="shared" si="10"/>
        <v>19:35 Penalty shot cup (Португалия) debosch  - (Аргентина) ⁠nxkitorio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0.8194444444444444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debosch</v>
      </c>
      <c r="F43" s="101" t="str">
        <f t="shared" si="35"/>
        <v>⁠nxkitorio</v>
      </c>
      <c r="G43" s="93">
        <f t="shared" si="8"/>
        <v>4</v>
      </c>
      <c r="H43" s="11"/>
      <c r="I43" s="93">
        <f t="shared" si="31"/>
        <v>2</v>
      </c>
      <c r="J43" s="11"/>
      <c r="K43" s="101">
        <v>4.0</v>
      </c>
      <c r="L43" s="101">
        <v>2.0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237.0</v>
      </c>
      <c r="U43" s="103" t="str">
        <f t="shared" si="10"/>
        <v>19:40 Penalty shot cup (Португалия) debosch  - (Аргентина) ⁠nxkitorio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0.8229166666666666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Chaos</v>
      </c>
      <c r="F44" s="101" t="str">
        <f t="shared" si="35"/>
        <v>⁠nxkitorio</v>
      </c>
      <c r="G44" s="93">
        <f t="shared" si="8"/>
        <v>5</v>
      </c>
      <c r="H44" s="11"/>
      <c r="I44" s="93">
        <f t="shared" si="31"/>
        <v>5</v>
      </c>
      <c r="J44" s="11"/>
      <c r="K44" s="101">
        <v>5.0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238.0</v>
      </c>
      <c r="U44" s="103" t="str">
        <f t="shared" si="10"/>
        <v>19:45 Penalty shot cup (Италия) Chaos  - (Аргентина) ⁠nxkitorio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0.8263888888888888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Chaos</v>
      </c>
      <c r="F45" s="101" t="str">
        <f t="shared" si="35"/>
        <v>⁠nxkitorio</v>
      </c>
      <c r="G45" s="93">
        <f t="shared" si="8"/>
        <v>2</v>
      </c>
      <c r="H45" s="11"/>
      <c r="I45" s="93">
        <f t="shared" si="31"/>
        <v>4</v>
      </c>
      <c r="J45" s="11"/>
      <c r="K45" s="101">
        <v>2.0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239.0</v>
      </c>
      <c r="U45" s="103" t="str">
        <f t="shared" si="10"/>
        <v>19:50 Penalty shot cup (Италия) Chaos  - (Аргентина) ⁠nxkitorio</v>
      </c>
      <c r="V45" s="11" t="str">
        <f t="shared" si="11"/>
        <v>2:4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0.8298611111111112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Chaos</v>
      </c>
      <c r="F46" s="101" t="str">
        <f t="shared" si="35"/>
        <v>⁠nxkitorio</v>
      </c>
      <c r="G46" s="93">
        <f t="shared" si="8"/>
        <v>3</v>
      </c>
      <c r="H46" s="11"/>
      <c r="I46" s="93">
        <f t="shared" si="31"/>
        <v>4</v>
      </c>
      <c r="J46" s="11"/>
      <c r="K46" s="101">
        <v>3.0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240.0</v>
      </c>
      <c r="U46" s="103" t="str">
        <f t="shared" si="10"/>
        <v>19:55 Penalty shot cup (Италия) Chaos  - (Аргентина) ⁠nxkitorio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10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5</v>
      </c>
      <c r="AJ3" s="7">
        <f t="array" ref="AJ3">SUM(('ТУР5'!home=AF3)*('ТУР5'!homescore&lt;'ТУР5'!visitorscore),('ТУР5'!visitor=AF3)*('ТУР5'!visitorscore&lt;'ТУР5'!homescore))</f>
        <v>9</v>
      </c>
      <c r="AK3" s="31">
        <f t="array" ref="AK3">SUMIF('ТУР5'!home,AF3,'ТУР5'!homescore)+SUMIF('ТУР5'!visitor,AF3,'ТУР5'!visitorscore)</f>
        <v>79</v>
      </c>
      <c r="AL3" s="32">
        <f t="array" ref="AL3">SUMIF('ТУР5'!home,AF3,'ТУР5'!visitorscore)+SUMIF('ТУР5'!visitor,AF3,'ТУР5'!homescore)</f>
        <v>81</v>
      </c>
      <c r="AM3" s="7">
        <f t="shared" ref="AM3:AM5" si="2">AK3-AL3</f>
        <v>-2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3499980079</v>
      </c>
    </row>
    <row r="4">
      <c r="A4" s="11"/>
      <c r="B4" s="8"/>
      <c r="C4" s="40" t="s">
        <v>50</v>
      </c>
      <c r="D4" s="89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⁠nxkitorio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90</v>
      </c>
      <c r="AA4" s="26">
        <f t="array" ref="AA4">VLOOKUP($U4,$AF$3:$AN$5,7,0)</f>
        <v>87</v>
      </c>
      <c r="AB4" s="26">
        <f t="array" ref="AB4">VLOOKUP($U4,$AF$3:$AN$5,8,0)</f>
        <v>3</v>
      </c>
      <c r="AC4" s="26">
        <f t="array" ref="AC4">VLOOKUP($U4,$AF$3:$AN$5,9,0)</f>
        <v>37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7">
        <f t="array" ref="AJ4">SUM(('ТУР5'!home=AF4)*('ТУР5'!homescore&lt;'ТУР5'!visitorscore),('ТУР5'!visitor=AF4)*('ТУР5'!visitorscore&lt;'ТУР5'!homescore))</f>
        <v>11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85</v>
      </c>
      <c r="AM4" s="7">
        <f t="shared" si="2"/>
        <v>-1</v>
      </c>
      <c r="AN4" s="31">
        <f t="array" ref="AN4">AH4*Options!$B$2+AI4*Options!$B$3+AJ4*Options!$B$4+VLOOKUP(AF4,$E$4:$F$9,2,0)</f>
        <v>27</v>
      </c>
      <c r="AO4" s="11">
        <f t="shared" si="3"/>
        <v>2699990084</v>
      </c>
    </row>
    <row r="5">
      <c r="A5" s="11"/>
      <c r="B5" s="8"/>
      <c r="C5" s="40" t="s">
        <v>53</v>
      </c>
      <c r="D5" s="110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79</v>
      </c>
      <c r="AA5" s="26">
        <f t="array" ref="AA5">VLOOKUP($U5,$AF$3:$AN$5,7,0)</f>
        <v>81</v>
      </c>
      <c r="AB5" s="26">
        <f t="array" ref="AB5">VLOOKUP($U5,$AF$3:$AN$5,8,0)</f>
        <v>-2</v>
      </c>
      <c r="AC5" s="26">
        <f t="array" ref="AC5">VLOOKUP($U5,$AF$3:$AN$5,9,0)</f>
        <v>35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7">
        <f t="array" ref="AJ5">SUM(('ТУР5'!home=AF5)*('ТУР5'!homescore&lt;'ТУР5'!visitorscore),('ТУР5'!visitor=AF5)*('ТУР5'!visitorscore&lt;'ТУР5'!homescore))</f>
        <v>7</v>
      </c>
      <c r="AK5" s="31">
        <f t="array" ref="AK5">SUMIF('ТУР5'!home,AF5,'ТУР5'!homescore)+SUMIF('ТУР5'!visitor,AF5,'ТУР5'!visitorscore)</f>
        <v>90</v>
      </c>
      <c r="AL5" s="32">
        <f t="array" ref="AL5">SUMIF('ТУР5'!home,AF5,'ТУР5'!visitorscore)+SUMIF('ТУР5'!visitor,AF5,'ТУР5'!homescore)</f>
        <v>87</v>
      </c>
      <c r="AM5" s="7">
        <f t="shared" si="2"/>
        <v>3</v>
      </c>
      <c r="AN5" s="31">
        <f t="array" ref="AN5">AH5*Options!$B$2+AI5*Options!$B$3+AJ5*Options!$B$4+VLOOKUP(AF5,$E$4:$F$9,2,0)</f>
        <v>37</v>
      </c>
      <c r="AO5" s="11">
        <f t="shared" si="3"/>
        <v>3700030090</v>
      </c>
    </row>
    <row r="6">
      <c r="A6" s="11"/>
      <c r="B6" s="8"/>
      <c r="C6" s="40" t="s">
        <v>55</v>
      </c>
      <c r="D6" s="89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6</v>
      </c>
      <c r="Y6" s="26">
        <f t="array" ref="Y6">VLOOKUP($U6,$AF$3:$AN$5,5,0)</f>
        <v>11</v>
      </c>
      <c r="Z6" s="26">
        <f t="array" ref="Z6">VLOOKUP($U6,$AF$3:$AN$5,6,0)</f>
        <v>84</v>
      </c>
      <c r="AA6" s="26">
        <f t="array" ref="AA6">VLOOKUP($U6,$AF$3:$AN$5,7,0)</f>
        <v>85</v>
      </c>
      <c r="AB6" s="26">
        <f t="array" ref="AB6">VLOOKUP($U6,$AF$3:$AN$5,8,0)</f>
        <v>-1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0.8333333333333334</v>
      </c>
      <c r="C11" s="101" t="str">
        <f t="shared" ref="C11:C13" si="4">TRIM($D$4)</f>
        <v>Италия</v>
      </c>
      <c r="D11" s="101" t="str">
        <f t="shared" ref="D11:D16" si="5">TRIM($D$5)</f>
        <v>Германия</v>
      </c>
      <c r="E11" s="101" t="str">
        <f t="shared" ref="E11:E13" si="6">$E$4</f>
        <v>Chaos</v>
      </c>
      <c r="F11" s="101" t="str">
        <f t="shared" ref="F11:F16" si="7">$E$5</f>
        <v>debosch</v>
      </c>
      <c r="G11" s="93">
        <f t="shared" ref="G11:G46" si="8">SUM(K11)</f>
        <v>5</v>
      </c>
      <c r="H11" s="95"/>
      <c r="I11" s="93">
        <f t="shared" ref="I11:I17" si="9">SUM(L11)</f>
        <v>3</v>
      </c>
      <c r="J11" s="95"/>
      <c r="K11" s="101">
        <v>5.0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241.0</v>
      </c>
      <c r="U11" s="103" t="str">
        <f t="shared" ref="U11:U46" si="10">TEXT(B11,"h:mm")&amp;" "&amp;($C$1)&amp;" ("&amp;C11&amp;") "&amp;E11&amp;" "&amp;" - ("&amp;D11&amp;") "&amp;F11&amp;""</f>
        <v>20:00 Penalty shot cup (Италия) Chaos  - (Германия) debosch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0.8368055555555556</v>
      </c>
      <c r="C12" s="101" t="str">
        <f t="shared" si="4"/>
        <v>Италия</v>
      </c>
      <c r="D12" s="101" t="str">
        <f t="shared" si="5"/>
        <v>Германия</v>
      </c>
      <c r="E12" s="101" t="str">
        <f t="shared" si="6"/>
        <v>Chaos</v>
      </c>
      <c r="F12" s="101" t="str">
        <f t="shared" si="7"/>
        <v>debosch</v>
      </c>
      <c r="G12" s="93">
        <f t="shared" si="8"/>
        <v>3</v>
      </c>
      <c r="H12" s="95"/>
      <c r="I12" s="93">
        <f t="shared" si="9"/>
        <v>0</v>
      </c>
      <c r="J12" s="95"/>
      <c r="K12" s="101">
        <v>3.0</v>
      </c>
      <c r="L12" s="101">
        <v>0.0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242.0</v>
      </c>
      <c r="U12" s="103" t="str">
        <f t="shared" si="10"/>
        <v>20:05 Penalty shot cup (Италия) Chaos  - (Германия) debosch</v>
      </c>
      <c r="V12" s="11" t="str">
        <f t="shared" si="11"/>
        <v>3:0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0.8402777777777778</v>
      </c>
      <c r="C13" s="101" t="str">
        <f t="shared" si="4"/>
        <v>Италия</v>
      </c>
      <c r="D13" s="101" t="str">
        <f t="shared" si="5"/>
        <v>Германия</v>
      </c>
      <c r="E13" s="101" t="str">
        <f t="shared" si="6"/>
        <v>Chaos</v>
      </c>
      <c r="F13" s="101" t="str">
        <f t="shared" si="7"/>
        <v>debosch</v>
      </c>
      <c r="G13" s="93">
        <f t="shared" si="8"/>
        <v>3</v>
      </c>
      <c r="H13" s="95"/>
      <c r="I13" s="93">
        <f t="shared" si="9"/>
        <v>2</v>
      </c>
      <c r="J13" s="95"/>
      <c r="K13" s="101">
        <v>3.0</v>
      </c>
      <c r="L13" s="101">
        <v>2.0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243.0</v>
      </c>
      <c r="U13" s="103" t="str">
        <f t="shared" si="10"/>
        <v>20:10 Penalty shot cup (Италия) Chaos  - (Германия) debosch</v>
      </c>
      <c r="V13" s="11" t="str">
        <f t="shared" si="11"/>
        <v>3:2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0.84375</v>
      </c>
      <c r="C14" s="101" t="str">
        <f t="shared" ref="C14:C19" si="12">TRIM($D$6)</f>
        <v>Аргентина</v>
      </c>
      <c r="D14" s="101" t="str">
        <f t="shared" si="5"/>
        <v>Германия</v>
      </c>
      <c r="E14" s="101" t="str">
        <f t="shared" ref="E14:E19" si="13">$E$6</f>
        <v>⁠nxkitorio</v>
      </c>
      <c r="F14" s="101" t="str">
        <f t="shared" si="7"/>
        <v>debosch</v>
      </c>
      <c r="G14" s="93">
        <f t="shared" si="8"/>
        <v>5</v>
      </c>
      <c r="H14" s="95"/>
      <c r="I14" s="93">
        <f t="shared" si="9"/>
        <v>4</v>
      </c>
      <c r="J14" s="95"/>
      <c r="K14" s="101">
        <v>5.0</v>
      </c>
      <c r="L14" s="101">
        <v>4.0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244.0</v>
      </c>
      <c r="U14" s="103" t="str">
        <f t="shared" si="10"/>
        <v>20:15 Penalty shot cup (Аргентина) ⁠nxkitorio  - (Германия) debosch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0.8472222222222222</v>
      </c>
      <c r="C15" s="101" t="str">
        <f t="shared" si="12"/>
        <v>Аргентина</v>
      </c>
      <c r="D15" s="101" t="str">
        <f t="shared" si="5"/>
        <v>Германия</v>
      </c>
      <c r="E15" s="101" t="str">
        <f t="shared" si="13"/>
        <v>⁠nxkitorio</v>
      </c>
      <c r="F15" s="101" t="str">
        <f t="shared" si="7"/>
        <v>debosch</v>
      </c>
      <c r="G15" s="93">
        <f t="shared" si="8"/>
        <v>5</v>
      </c>
      <c r="H15" s="95"/>
      <c r="I15" s="93">
        <f t="shared" si="9"/>
        <v>4</v>
      </c>
      <c r="J15" s="95"/>
      <c r="K15" s="101">
        <v>5.0</v>
      </c>
      <c r="L15" s="101">
        <v>4.0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245.0</v>
      </c>
      <c r="U15" s="103" t="str">
        <f t="shared" si="10"/>
        <v>20:20 Penalty shot cup (Аргентина) ⁠nxkitorio  - (Германия) debosch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0.8506944444444444</v>
      </c>
      <c r="C16" s="101" t="str">
        <f t="shared" si="12"/>
        <v>Аргентина</v>
      </c>
      <c r="D16" s="101" t="str">
        <f t="shared" si="5"/>
        <v>Германия</v>
      </c>
      <c r="E16" s="101" t="str">
        <f t="shared" si="13"/>
        <v>⁠nxkitorio</v>
      </c>
      <c r="F16" s="101" t="str">
        <f t="shared" si="7"/>
        <v>debosch</v>
      </c>
      <c r="G16" s="93">
        <f t="shared" si="8"/>
        <v>4</v>
      </c>
      <c r="H16" s="95"/>
      <c r="I16" s="93">
        <f t="shared" si="9"/>
        <v>4</v>
      </c>
      <c r="J16" s="95"/>
      <c r="K16" s="101">
        <v>4.0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246.0</v>
      </c>
      <c r="U16" s="103" t="str">
        <f t="shared" si="10"/>
        <v>20:25 Penalty shot cup (Аргентина) ⁠nxkitorio  - (Германия) debosch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0.8541666666666666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⁠nxkitorio</v>
      </c>
      <c r="F17" s="101" t="str">
        <f t="shared" ref="F17:F22" si="15">$E$4</f>
        <v>Chaos</v>
      </c>
      <c r="G17" s="93">
        <f t="shared" si="8"/>
        <v>4</v>
      </c>
      <c r="H17" s="95"/>
      <c r="I17" s="93">
        <f t="shared" si="9"/>
        <v>1</v>
      </c>
      <c r="J17" s="95"/>
      <c r="K17" s="26">
        <v>4.0</v>
      </c>
      <c r="L17" s="26">
        <v>1.0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247.0</v>
      </c>
      <c r="U17" s="103" t="str">
        <f t="shared" si="10"/>
        <v>20:30 Penalty shot cup (Аргентина) ⁠nxkitorio  - (Италия) Chaos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0.8576388888888888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⁠nxkitorio</v>
      </c>
      <c r="F18" s="101" t="str">
        <f t="shared" si="15"/>
        <v>Chaos</v>
      </c>
      <c r="G18" s="93">
        <f t="shared" si="8"/>
        <v>3</v>
      </c>
      <c r="H18" s="95"/>
      <c r="I18" s="93">
        <f t="shared" ref="I18:I22" si="16">SUM(L18,O18)</f>
        <v>3</v>
      </c>
      <c r="J18" s="95"/>
      <c r="K18" s="101">
        <v>3.0</v>
      </c>
      <c r="L18" s="101">
        <v>3.0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248.0</v>
      </c>
      <c r="U18" s="103" t="str">
        <f t="shared" si="10"/>
        <v>20:35 Penalty shot cup (Аргентина) ⁠nxkitorio  - (Италия) Chaos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0.8611111111111112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⁠nxkitorio</v>
      </c>
      <c r="F19" s="101" t="str">
        <f t="shared" si="15"/>
        <v>Chaos</v>
      </c>
      <c r="G19" s="93">
        <f t="shared" si="8"/>
        <v>5</v>
      </c>
      <c r="H19" s="95"/>
      <c r="I19" s="93">
        <f t="shared" si="16"/>
        <v>3</v>
      </c>
      <c r="J19" s="95"/>
      <c r="K19" s="101">
        <v>5.0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249.0</v>
      </c>
      <c r="U19" s="103" t="str">
        <f t="shared" si="10"/>
        <v>20:40 Penalty shot cup (Аргентина) ⁠nxkitorio  - (Италия) Chaos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0.8645833333333334</v>
      </c>
      <c r="C20" s="101" t="str">
        <f t="shared" ref="C20:C25" si="17">TRIM($D$5)</f>
        <v>Германия</v>
      </c>
      <c r="D20" s="101" t="str">
        <f t="shared" si="14"/>
        <v>Италия</v>
      </c>
      <c r="E20" s="101" t="str">
        <f t="shared" ref="E20:E25" si="18">$E$5</f>
        <v>debosch</v>
      </c>
      <c r="F20" s="101" t="str">
        <f t="shared" si="15"/>
        <v>Chaos</v>
      </c>
      <c r="G20" s="93">
        <f t="shared" si="8"/>
        <v>3</v>
      </c>
      <c r="H20" s="95"/>
      <c r="I20" s="93">
        <f t="shared" si="16"/>
        <v>4</v>
      </c>
      <c r="J20" s="95"/>
      <c r="K20" s="101">
        <v>3.0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250.0</v>
      </c>
      <c r="U20" s="103" t="str">
        <f t="shared" si="10"/>
        <v>20:45 Penalty shot cup (Германия) debosch  - (Италия) Chaos</v>
      </c>
      <c r="V20" s="11" t="str">
        <f t="shared" si="11"/>
        <v>3:4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0.8680555555555556</v>
      </c>
      <c r="C21" s="101" t="str">
        <f t="shared" si="17"/>
        <v>Германия</v>
      </c>
      <c r="D21" s="101" t="str">
        <f t="shared" si="14"/>
        <v>Италия</v>
      </c>
      <c r="E21" s="101" t="str">
        <f t="shared" si="18"/>
        <v>debosch</v>
      </c>
      <c r="F21" s="101" t="str">
        <f t="shared" si="15"/>
        <v>Chaos</v>
      </c>
      <c r="G21" s="93">
        <f t="shared" si="8"/>
        <v>4</v>
      </c>
      <c r="H21" s="95"/>
      <c r="I21" s="93">
        <f t="shared" si="16"/>
        <v>1</v>
      </c>
      <c r="J21" s="95"/>
      <c r="K21" s="101">
        <v>4.0</v>
      </c>
      <c r="L21" s="101">
        <v>1.0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251.0</v>
      </c>
      <c r="U21" s="103" t="str">
        <f t="shared" si="10"/>
        <v>20:50 Penalty shot cup (Германия) debosch  - (Италия) Chaos</v>
      </c>
      <c r="V21" s="11" t="str">
        <f t="shared" si="11"/>
        <v>4:1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0.8715277777777778</v>
      </c>
      <c r="C22" s="101" t="str">
        <f t="shared" si="17"/>
        <v>Германия</v>
      </c>
      <c r="D22" s="101" t="str">
        <f t="shared" si="14"/>
        <v>Италия</v>
      </c>
      <c r="E22" s="101" t="str">
        <f t="shared" si="18"/>
        <v>debosch</v>
      </c>
      <c r="F22" s="101" t="str">
        <f t="shared" si="15"/>
        <v>Chaos</v>
      </c>
      <c r="G22" s="93">
        <f t="shared" si="8"/>
        <v>5</v>
      </c>
      <c r="H22" s="95"/>
      <c r="I22" s="93">
        <f t="shared" si="16"/>
        <v>3</v>
      </c>
      <c r="J22" s="95"/>
      <c r="K22" s="101">
        <v>5.0</v>
      </c>
      <c r="L22" s="101">
        <v>3.0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252.0</v>
      </c>
      <c r="U22" s="103" t="str">
        <f t="shared" si="10"/>
        <v>20:55 Penalty shot cup (Германия) debosch  - (Италия) Chaos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0.875</v>
      </c>
      <c r="C23" s="101" t="str">
        <f t="shared" si="17"/>
        <v>Германия</v>
      </c>
      <c r="D23" s="101" t="str">
        <f t="shared" ref="D23:D28" si="19">TRIM($D$6)</f>
        <v>Аргентина</v>
      </c>
      <c r="E23" s="101" t="str">
        <f t="shared" si="18"/>
        <v>debosch</v>
      </c>
      <c r="F23" s="101" t="str">
        <f t="shared" ref="F23:F28" si="20">$E$6</f>
        <v>⁠nxkitorio</v>
      </c>
      <c r="G23" s="93">
        <f t="shared" si="8"/>
        <v>3</v>
      </c>
      <c r="H23" s="95"/>
      <c r="I23" s="93">
        <f t="shared" ref="I23:I29" si="21">SUM(L23)</f>
        <v>4</v>
      </c>
      <c r="J23" s="95"/>
      <c r="K23" s="101">
        <v>3.0</v>
      </c>
      <c r="L23" s="101">
        <v>4.0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253.0</v>
      </c>
      <c r="U23" s="103" t="str">
        <f t="shared" si="10"/>
        <v>21:00 Penalty shot cup (Германия) debosch  - (Аргентина) ⁠nxkitorio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0.8784722222222222</v>
      </c>
      <c r="C24" s="101" t="str">
        <f t="shared" si="17"/>
        <v>Германия</v>
      </c>
      <c r="D24" s="101" t="str">
        <f t="shared" si="19"/>
        <v>Аргентина</v>
      </c>
      <c r="E24" s="101" t="str">
        <f t="shared" si="18"/>
        <v>debosch</v>
      </c>
      <c r="F24" s="101" t="str">
        <f t="shared" si="20"/>
        <v>⁠nxkitorio</v>
      </c>
      <c r="G24" s="93">
        <f t="shared" si="8"/>
        <v>3</v>
      </c>
      <c r="H24" s="95"/>
      <c r="I24" s="93">
        <f t="shared" si="21"/>
        <v>4</v>
      </c>
      <c r="J24" s="95"/>
      <c r="K24" s="101">
        <v>3.0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254.0</v>
      </c>
      <c r="U24" s="103" t="str">
        <f t="shared" si="10"/>
        <v>21:05 Penalty shot cup (Германия) debosch  - (Аргентина) ⁠nxkitorio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0.8819444444444444</v>
      </c>
      <c r="C25" s="101" t="str">
        <f t="shared" si="17"/>
        <v>Германия</v>
      </c>
      <c r="D25" s="101" t="str">
        <f t="shared" si="19"/>
        <v>Аргентина</v>
      </c>
      <c r="E25" s="101" t="str">
        <f t="shared" si="18"/>
        <v>debosch</v>
      </c>
      <c r="F25" s="101" t="str">
        <f t="shared" si="20"/>
        <v>⁠nxkitorio</v>
      </c>
      <c r="G25" s="93">
        <f t="shared" si="8"/>
        <v>4</v>
      </c>
      <c r="H25" s="95"/>
      <c r="I25" s="93">
        <f t="shared" si="21"/>
        <v>4</v>
      </c>
      <c r="J25" s="95"/>
      <c r="K25" s="108">
        <v>4.0</v>
      </c>
      <c r="L25" s="108">
        <v>4.0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255.0</v>
      </c>
      <c r="U25" s="103" t="str">
        <f t="shared" si="10"/>
        <v>21:10 Penalty shot cup (Германия) debosch  - (Аргентина) ⁠nxkitorio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0.8854166666666666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Chaos</v>
      </c>
      <c r="F26" s="101" t="str">
        <f t="shared" si="20"/>
        <v>⁠nxkitorio</v>
      </c>
      <c r="G26" s="93">
        <f t="shared" si="8"/>
        <v>4</v>
      </c>
      <c r="H26" s="95"/>
      <c r="I26" s="93">
        <f t="shared" si="21"/>
        <v>2</v>
      </c>
      <c r="J26" s="95"/>
      <c r="K26" s="108">
        <v>4.0</v>
      </c>
      <c r="L26" s="108">
        <v>2.0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256.0</v>
      </c>
      <c r="U26" s="103" t="str">
        <f t="shared" si="10"/>
        <v>21:15 Penalty shot cup (Италия) Chaos  - (Аргентина) ⁠nxkitorio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0.8888888888888888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Chaos</v>
      </c>
      <c r="F27" s="101" t="str">
        <f t="shared" si="20"/>
        <v>⁠nxkitorio</v>
      </c>
      <c r="G27" s="93">
        <f t="shared" si="8"/>
        <v>4</v>
      </c>
      <c r="H27" s="95"/>
      <c r="I27" s="93">
        <f t="shared" si="21"/>
        <v>5</v>
      </c>
      <c r="J27" s="95"/>
      <c r="K27" s="108">
        <v>4.0</v>
      </c>
      <c r="L27" s="108">
        <v>5.0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257.0</v>
      </c>
      <c r="U27" s="103" t="str">
        <f t="shared" si="10"/>
        <v>21:20 Penalty shot cup (Италия) Chaos  - (Аргентина) ⁠nxkitorio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0.8923611111111112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Chaos</v>
      </c>
      <c r="F28" s="101" t="str">
        <f t="shared" si="20"/>
        <v>⁠nxkitorio</v>
      </c>
      <c r="G28" s="93">
        <f t="shared" si="8"/>
        <v>3</v>
      </c>
      <c r="H28" s="95"/>
      <c r="I28" s="93">
        <f t="shared" si="21"/>
        <v>4</v>
      </c>
      <c r="J28" s="95"/>
      <c r="K28" s="101">
        <v>3.0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258.0</v>
      </c>
      <c r="U28" s="103" t="str">
        <f t="shared" si="10"/>
        <v>21:25 Penalty shot cup (Италия) Chaos  - (Аргентина) ⁠nxkitorio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0.8958333333333334</v>
      </c>
      <c r="C29" s="101" t="str">
        <f t="shared" si="22"/>
        <v>Италия</v>
      </c>
      <c r="D29" s="101" t="str">
        <f t="shared" ref="D29:D34" si="24">TRIM($D$5)</f>
        <v>Германия</v>
      </c>
      <c r="E29" s="101" t="str">
        <f t="shared" si="23"/>
        <v>Chaos</v>
      </c>
      <c r="F29" s="101" t="str">
        <f t="shared" ref="F29:F34" si="25">$E$5</f>
        <v>debosch</v>
      </c>
      <c r="G29" s="93">
        <f t="shared" si="8"/>
        <v>4</v>
      </c>
      <c r="H29" s="95"/>
      <c r="I29" s="93">
        <f t="shared" si="21"/>
        <v>5</v>
      </c>
      <c r="J29" s="93"/>
      <c r="K29" s="109">
        <v>4.0</v>
      </c>
      <c r="L29" s="101">
        <v>5.0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259.0</v>
      </c>
      <c r="U29" s="103" t="str">
        <f t="shared" si="10"/>
        <v>21:30 Penalty shot cup (Италия) Chaos  - (Германия) debosch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0.8993055555555556</v>
      </c>
      <c r="C30" s="101" t="str">
        <f t="shared" si="22"/>
        <v>Италия</v>
      </c>
      <c r="D30" s="101" t="str">
        <f t="shared" si="24"/>
        <v>Германия</v>
      </c>
      <c r="E30" s="101" t="str">
        <f t="shared" si="23"/>
        <v>Chaos</v>
      </c>
      <c r="F30" s="101" t="str">
        <f t="shared" si="25"/>
        <v>debosch</v>
      </c>
      <c r="G30" s="93">
        <f t="shared" si="8"/>
        <v>4</v>
      </c>
      <c r="H30" s="95"/>
      <c r="I30" s="93">
        <f t="shared" ref="I30:I34" si="26">SUM(L30,O30)</f>
        <v>4</v>
      </c>
      <c r="J30" s="95"/>
      <c r="K30" s="101">
        <v>4.0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260.0</v>
      </c>
      <c r="U30" s="103" t="str">
        <f t="shared" si="10"/>
        <v>21:35 Penalty shot cup (Италия) Chaos  - (Германия) debosch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0.9027777777777778</v>
      </c>
      <c r="C31" s="101" t="str">
        <f t="shared" si="22"/>
        <v>Италия</v>
      </c>
      <c r="D31" s="101" t="str">
        <f t="shared" si="24"/>
        <v>Германия</v>
      </c>
      <c r="E31" s="101" t="str">
        <f t="shared" si="23"/>
        <v>Chaos</v>
      </c>
      <c r="F31" s="101" t="str">
        <f t="shared" si="25"/>
        <v>debosch</v>
      </c>
      <c r="G31" s="93">
        <f t="shared" si="8"/>
        <v>4</v>
      </c>
      <c r="H31" s="95"/>
      <c r="I31" s="93">
        <f t="shared" si="26"/>
        <v>3</v>
      </c>
      <c r="J31" s="95"/>
      <c r="K31" s="101">
        <v>4.0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261.0</v>
      </c>
      <c r="U31" s="103" t="str">
        <f t="shared" si="10"/>
        <v>21:40 Penalty shot cup (Италия) Chaos  - (Германия) debosch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0.90625</v>
      </c>
      <c r="C32" s="101" t="str">
        <f t="shared" ref="C32:C37" si="27">TRIM($D$6)</f>
        <v>Аргентина</v>
      </c>
      <c r="D32" s="101" t="str">
        <f t="shared" si="24"/>
        <v>Германия</v>
      </c>
      <c r="E32" s="101" t="str">
        <f t="shared" ref="E32:E37" si="28">$E$6</f>
        <v>⁠nxkitorio</v>
      </c>
      <c r="F32" s="101" t="str">
        <f t="shared" si="25"/>
        <v>debosch</v>
      </c>
      <c r="G32" s="93">
        <f t="shared" si="8"/>
        <v>4</v>
      </c>
      <c r="H32" s="95"/>
      <c r="I32" s="93">
        <f t="shared" si="26"/>
        <v>5</v>
      </c>
      <c r="J32" s="95"/>
      <c r="K32" s="101">
        <v>4.0</v>
      </c>
      <c r="L32" s="101">
        <v>5.0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262.0</v>
      </c>
      <c r="U32" s="103" t="str">
        <f t="shared" si="10"/>
        <v>21:45 Penalty shot cup (Аргентина) ⁠nxkitorio  - (Германия) debosch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0.9097222222222222</v>
      </c>
      <c r="C33" s="101" t="str">
        <f t="shared" si="27"/>
        <v>Аргентина</v>
      </c>
      <c r="D33" s="101" t="str">
        <f t="shared" si="24"/>
        <v>Германия</v>
      </c>
      <c r="E33" s="101" t="str">
        <f t="shared" si="28"/>
        <v>⁠nxkitorio</v>
      </c>
      <c r="F33" s="101" t="str">
        <f t="shared" si="25"/>
        <v>debosch</v>
      </c>
      <c r="G33" s="93">
        <f t="shared" si="8"/>
        <v>3</v>
      </c>
      <c r="H33" s="95"/>
      <c r="I33" s="93">
        <f t="shared" si="26"/>
        <v>3</v>
      </c>
      <c r="J33" s="95">
        <v>5.0</v>
      </c>
      <c r="K33" s="101">
        <v>3.0</v>
      </c>
      <c r="L33" s="101">
        <v>3.0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263.0</v>
      </c>
      <c r="U33" s="103" t="str">
        <f t="shared" si="10"/>
        <v>21:50 Penalty shot cup (Аргентина) ⁠nxkitorio  - (Германия) debosch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0.9131944444444444</v>
      </c>
      <c r="C34" s="101" t="str">
        <f t="shared" si="27"/>
        <v>Аргентина</v>
      </c>
      <c r="D34" s="101" t="str">
        <f t="shared" si="24"/>
        <v>Германия</v>
      </c>
      <c r="E34" s="101" t="str">
        <f t="shared" si="28"/>
        <v>⁠nxkitorio</v>
      </c>
      <c r="F34" s="101" t="str">
        <f t="shared" si="25"/>
        <v>debosch</v>
      </c>
      <c r="G34" s="93">
        <f t="shared" si="8"/>
        <v>3</v>
      </c>
      <c r="H34" s="95"/>
      <c r="I34" s="93">
        <f t="shared" si="26"/>
        <v>4</v>
      </c>
      <c r="J34" s="95"/>
      <c r="K34" s="101">
        <v>3.0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264.0</v>
      </c>
      <c r="U34" s="103" t="str">
        <f t="shared" si="10"/>
        <v>21:55 Penalty shot cup (Аргентина) ⁠nxkitorio  - (Германия) debosch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0.9166666666666666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⁠nxkitorio</v>
      </c>
      <c r="F35" s="101" t="str">
        <f t="shared" ref="F35:F40" si="30">$E$4</f>
        <v>Chaos</v>
      </c>
      <c r="G35" s="93">
        <f t="shared" si="8"/>
        <v>2</v>
      </c>
      <c r="H35" s="95"/>
      <c r="I35" s="93">
        <f t="shared" ref="I35:I46" si="31">SUM(L35)</f>
        <v>4</v>
      </c>
      <c r="J35" s="95"/>
      <c r="K35" s="101">
        <v>2.0</v>
      </c>
      <c r="L35" s="101">
        <v>4.0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265.0</v>
      </c>
      <c r="U35" s="103" t="str">
        <f t="shared" si="10"/>
        <v>22:00 Penalty shot cup (Аргентина) ⁠nxkitorio  - (Италия) Chaos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0.9201388888888888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⁠nxkitorio</v>
      </c>
      <c r="F36" s="101" t="str">
        <f t="shared" si="30"/>
        <v>Chaos</v>
      </c>
      <c r="G36" s="93">
        <f t="shared" si="8"/>
        <v>5</v>
      </c>
      <c r="H36" s="95"/>
      <c r="I36" s="93">
        <f t="shared" si="31"/>
        <v>5</v>
      </c>
      <c r="J36" s="95"/>
      <c r="K36" s="101">
        <v>5.0</v>
      </c>
      <c r="L36" s="101">
        <v>5.0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266.0</v>
      </c>
      <c r="U36" s="103" t="str">
        <f t="shared" si="10"/>
        <v>22:05 Penalty shot cup (Аргентина) ⁠nxkitorio  - (Италия) Chaos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0.9236111111111112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⁠nxkitorio</v>
      </c>
      <c r="F37" s="101" t="str">
        <f t="shared" si="30"/>
        <v>Chaos</v>
      </c>
      <c r="G37" s="93">
        <f t="shared" si="8"/>
        <v>3</v>
      </c>
      <c r="H37" s="95"/>
      <c r="I37" s="93">
        <f t="shared" si="31"/>
        <v>4</v>
      </c>
      <c r="J37" s="95"/>
      <c r="K37" s="101">
        <v>3.0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267.0</v>
      </c>
      <c r="U37" s="103" t="str">
        <f t="shared" si="10"/>
        <v>22:10 Penalty shot cup (Аргентина) ⁠nxkitorio  - (Италия) Chaos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0.9270833333333334</v>
      </c>
      <c r="C38" s="101" t="str">
        <f t="shared" ref="C38:C43" si="32">TRIM($D$5)</f>
        <v>Германия</v>
      </c>
      <c r="D38" s="101" t="str">
        <f t="shared" si="29"/>
        <v>Италия</v>
      </c>
      <c r="E38" s="101" t="str">
        <f t="shared" ref="E38:E43" si="33">$E$5</f>
        <v>debosch</v>
      </c>
      <c r="F38" s="101" t="str">
        <f t="shared" si="30"/>
        <v>Chaos</v>
      </c>
      <c r="G38" s="93">
        <f t="shared" si="8"/>
        <v>2</v>
      </c>
      <c r="H38" s="11"/>
      <c r="I38" s="93">
        <f t="shared" si="31"/>
        <v>3</v>
      </c>
      <c r="J38" s="11"/>
      <c r="K38" s="101">
        <v>2.0</v>
      </c>
      <c r="L38" s="101">
        <v>3.0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268.0</v>
      </c>
      <c r="U38" s="103" t="str">
        <f t="shared" si="10"/>
        <v>22:15 Penalty shot cup (Германия) debosch  - (Италия) Chaos</v>
      </c>
      <c r="V38" s="11" t="str">
        <f t="shared" si="11"/>
        <v>2:3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0.9305555555555556</v>
      </c>
      <c r="C39" s="101" t="str">
        <f t="shared" si="32"/>
        <v>Германия</v>
      </c>
      <c r="D39" s="101" t="str">
        <f t="shared" si="29"/>
        <v>Италия</v>
      </c>
      <c r="E39" s="101" t="str">
        <f t="shared" si="33"/>
        <v>debosch</v>
      </c>
      <c r="F39" s="101" t="str">
        <f t="shared" si="30"/>
        <v>Chaos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269.0</v>
      </c>
      <c r="U39" s="103" t="str">
        <f t="shared" si="10"/>
        <v>22:20 Penalty shot cup (Германия) debosch  - (Италия) Chaos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0.9340277777777778</v>
      </c>
      <c r="C40" s="101" t="str">
        <f t="shared" si="32"/>
        <v>Германия</v>
      </c>
      <c r="D40" s="101" t="str">
        <f t="shared" si="29"/>
        <v>Италия</v>
      </c>
      <c r="E40" s="101" t="str">
        <f t="shared" si="33"/>
        <v>debosch</v>
      </c>
      <c r="F40" s="101" t="str">
        <f t="shared" si="30"/>
        <v>Chaos</v>
      </c>
      <c r="G40" s="93">
        <f t="shared" si="8"/>
        <v>3</v>
      </c>
      <c r="H40" s="11"/>
      <c r="I40" s="93">
        <f t="shared" si="31"/>
        <v>0</v>
      </c>
      <c r="J40" s="11"/>
      <c r="K40" s="101">
        <v>3.0</v>
      </c>
      <c r="L40" s="101">
        <v>0.0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270.0</v>
      </c>
      <c r="U40" s="103" t="str">
        <f t="shared" si="10"/>
        <v>22:25 Penalty shot cup (Германия) debosch  - (Италия) Chaos</v>
      </c>
      <c r="V40" s="11" t="str">
        <f t="shared" si="11"/>
        <v>3:0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0.9375</v>
      </c>
      <c r="C41" s="101" t="str">
        <f t="shared" si="32"/>
        <v>Германия</v>
      </c>
      <c r="D41" s="101" t="str">
        <f t="shared" ref="D41:D46" si="34">TRIM($D$6)</f>
        <v>Аргентина</v>
      </c>
      <c r="E41" s="101" t="str">
        <f t="shared" si="33"/>
        <v>debosch</v>
      </c>
      <c r="F41" s="101" t="str">
        <f t="shared" ref="F41:F46" si="35">$E$6</f>
        <v>⁠nxkitorio</v>
      </c>
      <c r="G41" s="93">
        <f t="shared" si="8"/>
        <v>4</v>
      </c>
      <c r="H41" s="11"/>
      <c r="I41" s="93">
        <f t="shared" si="31"/>
        <v>2</v>
      </c>
      <c r="J41" s="11"/>
      <c r="K41" s="101">
        <v>4.0</v>
      </c>
      <c r="L41" s="101">
        <v>2.0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271.0</v>
      </c>
      <c r="U41" s="103" t="str">
        <f t="shared" si="10"/>
        <v>22:30 Penalty shot cup (Германия) debosch  - (Аргентина) ⁠nxkitorio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0.9409722222222222</v>
      </c>
      <c r="C42" s="101" t="str">
        <f t="shared" si="32"/>
        <v>Германия</v>
      </c>
      <c r="D42" s="101" t="str">
        <f t="shared" si="34"/>
        <v>Аргентина</v>
      </c>
      <c r="E42" s="101" t="str">
        <f t="shared" si="33"/>
        <v>debosch</v>
      </c>
      <c r="F42" s="101" t="str">
        <f t="shared" si="35"/>
        <v>⁠nxkitorio</v>
      </c>
      <c r="G42" s="93">
        <f t="shared" si="8"/>
        <v>4</v>
      </c>
      <c r="H42" s="11"/>
      <c r="I42" s="93">
        <f t="shared" si="31"/>
        <v>5</v>
      </c>
      <c r="J42" s="11"/>
      <c r="K42" s="101">
        <v>4.0</v>
      </c>
      <c r="L42" s="101">
        <v>5.0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272.0</v>
      </c>
      <c r="U42" s="103" t="str">
        <f t="shared" si="10"/>
        <v>22:35 Penalty shot cup (Германия) debosch  - (Аргентина) ⁠nxkitorio</v>
      </c>
      <c r="V42" s="11" t="str">
        <f t="shared" si="11"/>
        <v>4:5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0.9444444444444444</v>
      </c>
      <c r="C43" s="101" t="str">
        <f t="shared" si="32"/>
        <v>Германия</v>
      </c>
      <c r="D43" s="101" t="str">
        <f t="shared" si="34"/>
        <v>Аргентина</v>
      </c>
      <c r="E43" s="101" t="str">
        <f t="shared" si="33"/>
        <v>debosch</v>
      </c>
      <c r="F43" s="101" t="str">
        <f t="shared" si="35"/>
        <v>⁠nxkitorio</v>
      </c>
      <c r="G43" s="93">
        <f t="shared" si="8"/>
        <v>4</v>
      </c>
      <c r="H43" s="11"/>
      <c r="I43" s="93">
        <f t="shared" si="31"/>
        <v>4</v>
      </c>
      <c r="J43" s="11"/>
      <c r="K43" s="101">
        <v>4.0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273.0</v>
      </c>
      <c r="U43" s="103" t="str">
        <f t="shared" si="10"/>
        <v>22:40 Penalty shot cup (Германия) debosch  - (Аргентина) ⁠nxkitorio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0.9479166666666666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Chaos</v>
      </c>
      <c r="F44" s="101" t="str">
        <f t="shared" si="35"/>
        <v>⁠nxkitorio</v>
      </c>
      <c r="G44" s="93">
        <f t="shared" si="8"/>
        <v>4</v>
      </c>
      <c r="H44" s="11"/>
      <c r="I44" s="93">
        <f t="shared" si="31"/>
        <v>3</v>
      </c>
      <c r="J44" s="11"/>
      <c r="K44" s="101">
        <v>4.0</v>
      </c>
      <c r="L44" s="101">
        <v>3.0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274.0</v>
      </c>
      <c r="U44" s="103" t="str">
        <f t="shared" si="10"/>
        <v>22:45 Penalty shot cup (Италия) Chaos  - (Аргентина) ⁠nxkitorio</v>
      </c>
      <c r="V44" s="11" t="str">
        <f t="shared" si="11"/>
        <v>4:3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0.9513888888888888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Chaos</v>
      </c>
      <c r="F45" s="101" t="str">
        <f t="shared" si="35"/>
        <v>⁠nxkitorio</v>
      </c>
      <c r="G45" s="93">
        <f t="shared" si="8"/>
        <v>4</v>
      </c>
      <c r="H45" s="11"/>
      <c r="I45" s="93">
        <f t="shared" si="31"/>
        <v>4</v>
      </c>
      <c r="J45" s="11"/>
      <c r="K45" s="101">
        <v>4.0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275.0</v>
      </c>
      <c r="U45" s="103" t="str">
        <f t="shared" si="10"/>
        <v>22:50 Penalty shot cup (Италия) Chaos  - (Аргентина) ⁠nxkitorio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0.9548611111111112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Chaos</v>
      </c>
      <c r="F46" s="101" t="str">
        <f t="shared" si="35"/>
        <v>⁠nxkitorio</v>
      </c>
      <c r="G46" s="93">
        <f t="shared" si="8"/>
        <v>2</v>
      </c>
      <c r="H46" s="11"/>
      <c r="I46" s="93">
        <f t="shared" si="31"/>
        <v>3</v>
      </c>
      <c r="J46" s="11"/>
      <c r="K46" s="101">
        <v>2.0</v>
      </c>
      <c r="L46" s="101">
        <v>3.0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276.0</v>
      </c>
      <c r="U46" s="103" t="str">
        <f t="shared" si="10"/>
        <v>22:55 Penalty shot cup (Италия) Chaos  - (Аргентина) ⁠nxkitorio</v>
      </c>
      <c r="V46" s="11" t="str">
        <f t="shared" si="11"/>
        <v>2:3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6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7">
        <f t="array" ref="AJ3">SUM(('ТУР6'!home=AF3)*('ТУР6'!homescore&lt;'ТУР6'!visitorscore),('ТУР6'!visitor=AF3)*('ТУР6'!visitorscore&lt;'ТУР6'!homescore))</f>
        <v>11</v>
      </c>
      <c r="AK3" s="31">
        <f t="array" ref="AK3">SUMIF('ТУР6'!home,AF3,'ТУР6'!homescore)+SUMIF('ТУР6'!visitor,AF3,'ТУР6'!visitorscore)</f>
        <v>67</v>
      </c>
      <c r="AL3" s="32">
        <f t="array" ref="AL3">SUMIF('ТУР6'!home,AF3,'ТУР6'!visitorscore)+SUMIF('ТУР6'!visitor,AF3,'ТУР6'!homescore)</f>
        <v>77</v>
      </c>
      <c r="AM3" s="7">
        <f t="shared" ref="AM3:AM5" si="2">AK3-AL3</f>
        <v>-10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2499900067</v>
      </c>
    </row>
    <row r="4">
      <c r="A4" s="11"/>
      <c r="B4" s="8"/>
      <c r="C4" s="111" t="s">
        <v>60</v>
      </c>
      <c r="D4" s="112" t="s">
        <v>46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89</v>
      </c>
      <c r="AA4" s="26">
        <f t="array" ref="AA4">VLOOKUP($U4,$AF$3:$AN$5,7,0)</f>
        <v>82</v>
      </c>
      <c r="AB4" s="26">
        <f t="array" ref="AB4">VLOOKUP($U4,$AF$3:$AN$5,8,0)</f>
        <v>7</v>
      </c>
      <c r="AC4" s="26">
        <f t="array" ref="AC4">VLOOKUP($U4,$AF$3:$AN$5,9,0)</f>
        <v>41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11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5</v>
      </c>
      <c r="AK4" s="31">
        <f t="array" ref="AK4">SUMIF('ТУР6'!home,AF4,'ТУР6'!homescore)+SUMIF('ТУР6'!visitor,AF4,'ТУР6'!visitorscore)</f>
        <v>89</v>
      </c>
      <c r="AL4" s="32">
        <f t="array" ref="AL4">SUMIF('ТУР6'!home,AF4,'ТУР6'!visitorscore)+SUMIF('ТУР6'!visitor,AF4,'ТУР6'!homescore)</f>
        <v>82</v>
      </c>
      <c r="AM4" s="7">
        <f t="shared" si="2"/>
        <v>7</v>
      </c>
      <c r="AN4" s="31">
        <f t="array" ref="AN4">AH4*Options!$B$2+AI4*Options!$B$3+AJ4*Options!$B$4+VLOOKUP(AF4,$E$4:$F$9,2,0)</f>
        <v>41</v>
      </c>
      <c r="AO4" s="11">
        <f t="shared" si="3"/>
        <v>4100070089</v>
      </c>
    </row>
    <row r="5">
      <c r="A5" s="11"/>
      <c r="B5" s="8"/>
      <c r="C5" s="40" t="s">
        <v>62</v>
      </c>
      <c r="D5" s="112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5</v>
      </c>
      <c r="Y5" s="26">
        <f t="array" ref="Y5">VLOOKUP($U5,$AF$3:$AN$5,5,0)</f>
        <v>10</v>
      </c>
      <c r="Z5" s="26">
        <f t="array" ref="Z5">VLOOKUP($U5,$AF$3:$AN$5,6,0)</f>
        <v>82</v>
      </c>
      <c r="AA5" s="26">
        <f t="array" ref="AA5">VLOOKUP($U5,$AF$3:$AN$5,7,0)</f>
        <v>79</v>
      </c>
      <c r="AB5" s="26">
        <f t="array" ref="AB5">VLOOKUP($U5,$AF$3:$AN$5,8,0)</f>
        <v>3</v>
      </c>
      <c r="AC5" s="26">
        <f t="array" ref="AC5">VLOOKUP($U5,$AF$3:$AN$5,9,0)</f>
        <v>32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9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5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82</v>
      </c>
      <c r="AL5" s="32">
        <f t="array" ref="AL5">SUMIF('ТУР6'!home,AF5,'ТУР6'!visitorscore)+SUMIF('ТУР6'!visitor,AF5,'ТУР6'!homescore)</f>
        <v>79</v>
      </c>
      <c r="AM5" s="7">
        <f t="shared" si="2"/>
        <v>3</v>
      </c>
      <c r="AN5" s="31">
        <f t="array" ref="AN5">AH5*Options!$B$2+AI5*Options!$B$3+AJ5*Options!$B$4+VLOOKUP(AF5,$E$4:$F$9,2,0)</f>
        <v>32</v>
      </c>
      <c r="AO5" s="11">
        <f t="shared" si="3"/>
        <v>3200030082</v>
      </c>
    </row>
    <row r="6">
      <c r="A6" s="11"/>
      <c r="B6" s="8"/>
      <c r="C6" s="40" t="s">
        <v>64</v>
      </c>
      <c r="D6" s="112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67</v>
      </c>
      <c r="AA6" s="26">
        <f t="array" ref="AA6">VLOOKUP($U6,$AF$3:$AN$5,7,0)</f>
        <v>77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0.9583333333333334</v>
      </c>
      <c r="C11" s="101" t="str">
        <f t="shared" ref="C11:C13" si="4">TRIM($D$4)</f>
        <v>Нидерланды</v>
      </c>
      <c r="D11" s="101" t="str">
        <f t="shared" ref="D11:D16" si="5">TRIM($D$5)</f>
        <v>Англия</v>
      </c>
      <c r="E11" s="101" t="str">
        <f t="shared" ref="E11:E13" si="6">$E$4</f>
        <v>Ashao</v>
      </c>
      <c r="F11" s="101" t="str">
        <f t="shared" ref="F11:F16" si="7">$E$5</f>
        <v>bullet</v>
      </c>
      <c r="G11" s="93">
        <f t="shared" ref="G11:G46" si="8">SUM(K11)</f>
        <v>3</v>
      </c>
      <c r="H11" s="95"/>
      <c r="I11" s="93">
        <f t="shared" ref="I11:I17" si="9">SUM(L11)</f>
        <v>3</v>
      </c>
      <c r="J11" s="95"/>
      <c r="K11" s="101">
        <v>3.0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277.0</v>
      </c>
      <c r="U11" s="103" t="str">
        <f t="shared" ref="U11:U46" si="10">TEXT(B11,"h:mm")&amp;" "&amp;($C$1)&amp;" ("&amp;C11&amp;") "&amp;E11&amp;" "&amp;" - ("&amp;D11&amp;") "&amp;F11&amp;""</f>
        <v>23:00 Penalty shot cup (Нидерланды) Ashao  - (Англия) bullet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0.9618055555555556</v>
      </c>
      <c r="C12" s="101" t="str">
        <f t="shared" si="4"/>
        <v>Нидерланды</v>
      </c>
      <c r="D12" s="101" t="str">
        <f t="shared" si="5"/>
        <v>Англия</v>
      </c>
      <c r="E12" s="101" t="str">
        <f t="shared" si="6"/>
        <v>Ashao</v>
      </c>
      <c r="F12" s="101" t="str">
        <f t="shared" si="7"/>
        <v>bullet</v>
      </c>
      <c r="G12" s="93">
        <f t="shared" si="8"/>
        <v>3</v>
      </c>
      <c r="H12" s="95"/>
      <c r="I12" s="93">
        <f t="shared" si="9"/>
        <v>3</v>
      </c>
      <c r="J12" s="95"/>
      <c r="K12" s="101">
        <v>3.0</v>
      </c>
      <c r="L12" s="101">
        <v>3.0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278.0</v>
      </c>
      <c r="U12" s="103" t="str">
        <f t="shared" si="10"/>
        <v>23:05 Penalty shot cup (Нидерланды) Ashao  - (Англия) bullet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0.9652777777777778</v>
      </c>
      <c r="C13" s="101" t="str">
        <f t="shared" si="4"/>
        <v>Нидерланды</v>
      </c>
      <c r="D13" s="101" t="str">
        <f t="shared" si="5"/>
        <v>Англия</v>
      </c>
      <c r="E13" s="101" t="str">
        <f t="shared" si="6"/>
        <v>Ashao</v>
      </c>
      <c r="F13" s="101" t="str">
        <f t="shared" si="7"/>
        <v>bullet</v>
      </c>
      <c r="G13" s="93">
        <f t="shared" si="8"/>
        <v>2</v>
      </c>
      <c r="H13" s="95"/>
      <c r="I13" s="93">
        <f t="shared" si="9"/>
        <v>4</v>
      </c>
      <c r="J13" s="95"/>
      <c r="K13" s="101">
        <v>2.0</v>
      </c>
      <c r="L13" s="101">
        <v>4.0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279.0</v>
      </c>
      <c r="U13" s="103" t="str">
        <f t="shared" si="10"/>
        <v>23:10 Penalty shot cup (Нидерланды) Ashao  - (Англия) bullet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0.96875</v>
      </c>
      <c r="C14" s="101" t="str">
        <f t="shared" ref="C14:C19" si="12">TRIM($D$6)</f>
        <v>Португалия</v>
      </c>
      <c r="D14" s="101" t="str">
        <f t="shared" si="5"/>
        <v>Англия</v>
      </c>
      <c r="E14" s="101" t="str">
        <f t="shared" ref="E14:E19" si="13">$E$6</f>
        <v>masterp1ece</v>
      </c>
      <c r="F14" s="101" t="str">
        <f t="shared" si="7"/>
        <v>bullet</v>
      </c>
      <c r="G14" s="93">
        <f t="shared" si="8"/>
        <v>3</v>
      </c>
      <c r="H14" s="95"/>
      <c r="I14" s="93">
        <f t="shared" si="9"/>
        <v>4</v>
      </c>
      <c r="J14" s="95"/>
      <c r="K14" s="101">
        <v>3.0</v>
      </c>
      <c r="L14" s="101">
        <v>4.0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280.0</v>
      </c>
      <c r="U14" s="103" t="str">
        <f t="shared" si="10"/>
        <v>23:15 Penalty shot cup (Португалия) masterp1ece  - (Англия) bullet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0.9722222222222222</v>
      </c>
      <c r="C15" s="101" t="str">
        <f t="shared" si="12"/>
        <v>Португалия</v>
      </c>
      <c r="D15" s="101" t="str">
        <f t="shared" si="5"/>
        <v>Англия</v>
      </c>
      <c r="E15" s="101" t="str">
        <f t="shared" si="13"/>
        <v>masterp1ece</v>
      </c>
      <c r="F15" s="101" t="str">
        <f t="shared" si="7"/>
        <v>bullet</v>
      </c>
      <c r="G15" s="93">
        <f t="shared" si="8"/>
        <v>4</v>
      </c>
      <c r="H15" s="95"/>
      <c r="I15" s="93">
        <f t="shared" si="9"/>
        <v>5</v>
      </c>
      <c r="J15" s="95"/>
      <c r="K15" s="101">
        <v>4.0</v>
      </c>
      <c r="L15" s="101">
        <v>5.0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281.0</v>
      </c>
      <c r="U15" s="103" t="str">
        <f t="shared" si="10"/>
        <v>23:20 Penalty shot cup (Португалия) masterp1ece  - (Англия) bullet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0.9756944444444444</v>
      </c>
      <c r="C16" s="101" t="str">
        <f t="shared" si="12"/>
        <v>Португалия</v>
      </c>
      <c r="D16" s="101" t="str">
        <f t="shared" si="5"/>
        <v>Англия</v>
      </c>
      <c r="E16" s="101" t="str">
        <f t="shared" si="13"/>
        <v>masterp1ece</v>
      </c>
      <c r="F16" s="101" t="str">
        <f t="shared" si="7"/>
        <v>bullet</v>
      </c>
      <c r="G16" s="93">
        <f t="shared" si="8"/>
        <v>5</v>
      </c>
      <c r="H16" s="95"/>
      <c r="I16" s="93">
        <f t="shared" si="9"/>
        <v>3</v>
      </c>
      <c r="J16" s="95"/>
      <c r="K16" s="101">
        <v>5.0</v>
      </c>
      <c r="L16" s="101">
        <v>3.0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282.0</v>
      </c>
      <c r="U16" s="103" t="str">
        <f t="shared" si="10"/>
        <v>23:25 Penalty shot cup (Португалия) masterp1ece  - (Англия) bullet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0.9791666666666666</v>
      </c>
      <c r="C17" s="101" t="str">
        <f t="shared" si="12"/>
        <v>Португалия</v>
      </c>
      <c r="D17" s="101" t="str">
        <f t="shared" ref="D17:D22" si="14">TRIM($D$4)</f>
        <v>Нидерланды</v>
      </c>
      <c r="E17" s="101" t="str">
        <f t="shared" si="13"/>
        <v>masterp1ece</v>
      </c>
      <c r="F17" s="101" t="str">
        <f t="shared" ref="F17:F22" si="15">$E$4</f>
        <v>Ashao</v>
      </c>
      <c r="G17" s="93">
        <f t="shared" si="8"/>
        <v>2</v>
      </c>
      <c r="H17" s="95"/>
      <c r="I17" s="93">
        <f t="shared" si="9"/>
        <v>4</v>
      </c>
      <c r="J17" s="95"/>
      <c r="K17" s="26">
        <v>2.0</v>
      </c>
      <c r="L17" s="26">
        <v>4.0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283.0</v>
      </c>
      <c r="U17" s="103" t="str">
        <f t="shared" si="10"/>
        <v>23:30 Penalty shot cup (Португалия) masterp1ece  - (Нидерланды) Ashao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0.9826388888888888</v>
      </c>
      <c r="C18" s="101" t="str">
        <f t="shared" si="12"/>
        <v>Португалия</v>
      </c>
      <c r="D18" s="101" t="str">
        <f t="shared" si="14"/>
        <v>Нидерланды</v>
      </c>
      <c r="E18" s="101" t="str">
        <f t="shared" si="13"/>
        <v>masterp1ece</v>
      </c>
      <c r="F18" s="101" t="str">
        <f t="shared" si="15"/>
        <v>Ashao</v>
      </c>
      <c r="G18" s="93">
        <f t="shared" si="8"/>
        <v>4</v>
      </c>
      <c r="H18" s="95"/>
      <c r="I18" s="93">
        <f t="shared" ref="I18:I22" si="16">SUM(L18,O18)</f>
        <v>2</v>
      </c>
      <c r="J18" s="95"/>
      <c r="K18" s="101">
        <v>4.0</v>
      </c>
      <c r="L18" s="101">
        <v>2.0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284.0</v>
      </c>
      <c r="U18" s="103" t="str">
        <f t="shared" si="10"/>
        <v>23:35 Penalty shot cup (Португалия) masterp1ece  - (Нидерланды) Ashao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0.9861111111111112</v>
      </c>
      <c r="C19" s="101" t="str">
        <f t="shared" si="12"/>
        <v>Португалия</v>
      </c>
      <c r="D19" s="101" t="str">
        <f t="shared" si="14"/>
        <v>Нидерланды</v>
      </c>
      <c r="E19" s="101" t="str">
        <f t="shared" si="13"/>
        <v>masterp1ece</v>
      </c>
      <c r="F19" s="101" t="str">
        <f t="shared" si="15"/>
        <v>Ashao</v>
      </c>
      <c r="G19" s="93">
        <f t="shared" si="8"/>
        <v>4</v>
      </c>
      <c r="H19" s="95"/>
      <c r="I19" s="93">
        <f t="shared" si="16"/>
        <v>2</v>
      </c>
      <c r="J19" s="95"/>
      <c r="K19" s="101">
        <v>4.0</v>
      </c>
      <c r="L19" s="101">
        <v>2.0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285.0</v>
      </c>
      <c r="U19" s="103" t="str">
        <f t="shared" si="10"/>
        <v>23:40 Penalty shot cup (Португалия) masterp1ece  - (Нидерланды) Ashao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0.9895833333333334</v>
      </c>
      <c r="C20" s="101" t="str">
        <f t="shared" ref="C20:C25" si="17">TRIM($D$5)</f>
        <v>Англия</v>
      </c>
      <c r="D20" s="101" t="str">
        <f t="shared" si="14"/>
        <v>Нидерланды</v>
      </c>
      <c r="E20" s="101" t="str">
        <f t="shared" ref="E20:E25" si="18">$E$5</f>
        <v>bullet</v>
      </c>
      <c r="F20" s="101" t="str">
        <f t="shared" si="15"/>
        <v>Ashao</v>
      </c>
      <c r="G20" s="93">
        <f t="shared" si="8"/>
        <v>5</v>
      </c>
      <c r="H20" s="95"/>
      <c r="I20" s="93">
        <f t="shared" si="16"/>
        <v>3</v>
      </c>
      <c r="J20" s="95"/>
      <c r="K20" s="101">
        <v>5.0</v>
      </c>
      <c r="L20" s="101">
        <v>3.0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286.0</v>
      </c>
      <c r="U20" s="103" t="str">
        <f t="shared" si="10"/>
        <v>23:45 Penalty shot cup (Англия) bullet  - (Нидерланды) Ashao</v>
      </c>
      <c r="V20" s="11" t="str">
        <f t="shared" si="11"/>
        <v>5:3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0.9930555555555556</v>
      </c>
      <c r="C21" s="101" t="str">
        <f t="shared" si="17"/>
        <v>Англия</v>
      </c>
      <c r="D21" s="101" t="str">
        <f t="shared" si="14"/>
        <v>Нидерланды</v>
      </c>
      <c r="E21" s="101" t="str">
        <f t="shared" si="18"/>
        <v>bullet</v>
      </c>
      <c r="F21" s="101" t="str">
        <f t="shared" si="15"/>
        <v>Ashao</v>
      </c>
      <c r="G21" s="93">
        <f t="shared" si="8"/>
        <v>5</v>
      </c>
      <c r="H21" s="95"/>
      <c r="I21" s="93">
        <f t="shared" si="16"/>
        <v>3</v>
      </c>
      <c r="J21" s="95"/>
      <c r="K21" s="101">
        <v>5.0</v>
      </c>
      <c r="L21" s="101">
        <v>3.0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287.0</v>
      </c>
      <c r="U21" s="103" t="str">
        <f t="shared" si="10"/>
        <v>23:50 Penalty shot cup (Англия) bullet  - (Нидерланды) Ashao</v>
      </c>
      <c r="V21" s="11" t="str">
        <f t="shared" si="11"/>
        <v>5:3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0.9965277777777778</v>
      </c>
      <c r="C22" s="101" t="str">
        <f t="shared" si="17"/>
        <v>Англия</v>
      </c>
      <c r="D22" s="101" t="str">
        <f t="shared" si="14"/>
        <v>Нидерланды</v>
      </c>
      <c r="E22" s="101" t="str">
        <f t="shared" si="18"/>
        <v>bullet</v>
      </c>
      <c r="F22" s="101" t="str">
        <f t="shared" si="15"/>
        <v>Ashao</v>
      </c>
      <c r="G22" s="93">
        <f t="shared" si="8"/>
        <v>0</v>
      </c>
      <c r="H22" s="95"/>
      <c r="I22" s="93">
        <f t="shared" si="16"/>
        <v>0</v>
      </c>
      <c r="J22" s="95"/>
      <c r="K22" s="101" t="s">
        <v>42</v>
      </c>
      <c r="L22" s="101" t="s">
        <v>42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288.0</v>
      </c>
      <c r="U22" s="103" t="str">
        <f t="shared" si="10"/>
        <v>23:55 Penalty shot cup (Англия) bullet  - (Нидерланды) Ashao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1.0</v>
      </c>
      <c r="C23" s="101" t="str">
        <f t="shared" si="17"/>
        <v>Англия</v>
      </c>
      <c r="D23" s="101" t="str">
        <f t="shared" ref="D23:D28" si="19">TRIM($D$6)</f>
        <v>Португалия</v>
      </c>
      <c r="E23" s="101" t="str">
        <f t="shared" si="18"/>
        <v>bullet</v>
      </c>
      <c r="F23" s="101" t="str">
        <f t="shared" ref="F23:F28" si="20">$E$6</f>
        <v>masterp1ece</v>
      </c>
      <c r="G23" s="93">
        <f t="shared" si="8"/>
        <v>5</v>
      </c>
      <c r="H23" s="95"/>
      <c r="I23" s="93">
        <f t="shared" ref="I23:I29" si="21">SUM(L23)</f>
        <v>5</v>
      </c>
      <c r="J23" s="95"/>
      <c r="K23" s="101">
        <v>5.0</v>
      </c>
      <c r="L23" s="101">
        <v>5.0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1.0</v>
      </c>
      <c r="U23" s="103" t="str">
        <f t="shared" si="10"/>
        <v>0:00 Penalty shot cup (Англия) bullet  - (Португалия) masterp1ece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1.0034722222222223</v>
      </c>
      <c r="C24" s="101" t="str">
        <f t="shared" si="17"/>
        <v>Англия</v>
      </c>
      <c r="D24" s="101" t="str">
        <f t="shared" si="19"/>
        <v>Португалия</v>
      </c>
      <c r="E24" s="101" t="str">
        <f t="shared" si="18"/>
        <v>bullet</v>
      </c>
      <c r="F24" s="101" t="str">
        <f t="shared" si="20"/>
        <v>masterp1ece</v>
      </c>
      <c r="G24" s="93">
        <f t="shared" si="8"/>
        <v>5</v>
      </c>
      <c r="H24" s="95"/>
      <c r="I24" s="93">
        <f t="shared" si="21"/>
        <v>5</v>
      </c>
      <c r="J24" s="95"/>
      <c r="K24" s="101">
        <v>5.0</v>
      </c>
      <c r="L24" s="101">
        <v>5.0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2.0</v>
      </c>
      <c r="U24" s="103" t="str">
        <f t="shared" si="10"/>
        <v>0:05 Penalty shot cup (Англия) bullet  - (Португалия) masterp1ece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1.0069444444444444</v>
      </c>
      <c r="C25" s="101" t="str">
        <f t="shared" si="17"/>
        <v>Англия</v>
      </c>
      <c r="D25" s="101" t="str">
        <f t="shared" si="19"/>
        <v>Португалия</v>
      </c>
      <c r="E25" s="101" t="str">
        <f t="shared" si="18"/>
        <v>bullet</v>
      </c>
      <c r="F25" s="101" t="str">
        <f t="shared" si="20"/>
        <v>masterp1ece</v>
      </c>
      <c r="G25" s="93">
        <f t="shared" si="8"/>
        <v>4</v>
      </c>
      <c r="H25" s="95"/>
      <c r="I25" s="93">
        <f t="shared" si="21"/>
        <v>2</v>
      </c>
      <c r="J25" s="95"/>
      <c r="K25" s="108">
        <v>4.0</v>
      </c>
      <c r="L25" s="108">
        <v>2.0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3.0</v>
      </c>
      <c r="U25" s="103" t="str">
        <f t="shared" si="10"/>
        <v>0:10 Penalty shot cup (Англия) bullet  - (Португалия) masterp1ece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1.0104166666666667</v>
      </c>
      <c r="C26" s="101" t="str">
        <f t="shared" ref="C26:C31" si="22">TRIM($D$4)</f>
        <v>Нидерланды</v>
      </c>
      <c r="D26" s="101" t="str">
        <f t="shared" si="19"/>
        <v>Португалия</v>
      </c>
      <c r="E26" s="101" t="str">
        <f t="shared" ref="E26:E31" si="23">$E$4</f>
        <v>Ashao</v>
      </c>
      <c r="F26" s="101" t="str">
        <f t="shared" si="20"/>
        <v>masterp1ece</v>
      </c>
      <c r="G26" s="93">
        <f t="shared" si="8"/>
        <v>0</v>
      </c>
      <c r="H26" s="95"/>
      <c r="I26" s="93">
        <f t="shared" si="21"/>
        <v>0</v>
      </c>
      <c r="J26" s="95"/>
      <c r="K26" s="108" t="s">
        <v>42</v>
      </c>
      <c r="L26" s="108" t="s">
        <v>42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4.0</v>
      </c>
      <c r="U26" s="103" t="str">
        <f t="shared" si="10"/>
        <v>0:15 Penalty shot cup (Нидерланды) Ashao  - (Португалия) masterp1ece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1.0138888888888888</v>
      </c>
      <c r="C27" s="101" t="str">
        <f t="shared" si="22"/>
        <v>Нидерланды</v>
      </c>
      <c r="D27" s="101" t="str">
        <f t="shared" si="19"/>
        <v>Португалия</v>
      </c>
      <c r="E27" s="101" t="str">
        <f t="shared" si="23"/>
        <v>Ashao</v>
      </c>
      <c r="F27" s="101" t="str">
        <f t="shared" si="20"/>
        <v>masterp1ece</v>
      </c>
      <c r="G27" s="93">
        <f t="shared" si="8"/>
        <v>0</v>
      </c>
      <c r="H27" s="95"/>
      <c r="I27" s="93">
        <f t="shared" si="21"/>
        <v>0</v>
      </c>
      <c r="J27" s="95"/>
      <c r="K27" s="108" t="s">
        <v>42</v>
      </c>
      <c r="L27" s="108" t="s">
        <v>42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5.0</v>
      </c>
      <c r="U27" s="103" t="str">
        <f t="shared" si="10"/>
        <v>0:20 Penalty shot cup (Нидерланды) Ashao  - (Португалия) masterp1ece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1.0173611111111112</v>
      </c>
      <c r="C28" s="101" t="str">
        <f t="shared" si="22"/>
        <v>Нидерланды</v>
      </c>
      <c r="D28" s="101" t="str">
        <f t="shared" si="19"/>
        <v>Португалия</v>
      </c>
      <c r="E28" s="101" t="str">
        <f t="shared" si="23"/>
        <v>Ashao</v>
      </c>
      <c r="F28" s="101" t="str">
        <f t="shared" si="20"/>
        <v>masterp1ece</v>
      </c>
      <c r="G28" s="93">
        <f t="shared" si="8"/>
        <v>2</v>
      </c>
      <c r="H28" s="95"/>
      <c r="I28" s="93">
        <f t="shared" si="21"/>
        <v>4</v>
      </c>
      <c r="J28" s="95"/>
      <c r="K28" s="101">
        <v>2.0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6.0</v>
      </c>
      <c r="U28" s="103" t="str">
        <f t="shared" si="10"/>
        <v>0:25 Penalty shot cup (Нидерланды) Ashao  - (Португалия) masterp1ece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1.0208333333333333</v>
      </c>
      <c r="C29" s="101" t="str">
        <f t="shared" si="22"/>
        <v>Нидерланды</v>
      </c>
      <c r="D29" s="101" t="str">
        <f t="shared" ref="D29:D34" si="24">TRIM($D$5)</f>
        <v>Англия</v>
      </c>
      <c r="E29" s="101" t="str">
        <f t="shared" si="23"/>
        <v>Ashao</v>
      </c>
      <c r="F29" s="101" t="str">
        <f t="shared" ref="F29:F34" si="25">$E$5</f>
        <v>bullet</v>
      </c>
      <c r="G29" s="93">
        <f t="shared" si="8"/>
        <v>4</v>
      </c>
      <c r="H29" s="95"/>
      <c r="I29" s="93">
        <f t="shared" si="21"/>
        <v>2</v>
      </c>
      <c r="J29" s="93"/>
      <c r="K29" s="109">
        <v>4.0</v>
      </c>
      <c r="L29" s="101">
        <v>2.0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7.0</v>
      </c>
      <c r="U29" s="103" t="str">
        <f t="shared" si="10"/>
        <v>0:30 Penalty shot cup (Нидерланды) Ashao  - (Англия) bullet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1.0243055555555556</v>
      </c>
      <c r="C30" s="101" t="str">
        <f t="shared" si="22"/>
        <v>Нидерланды</v>
      </c>
      <c r="D30" s="101" t="str">
        <f t="shared" si="24"/>
        <v>Англия</v>
      </c>
      <c r="E30" s="101" t="str">
        <f t="shared" si="23"/>
        <v>Ashao</v>
      </c>
      <c r="F30" s="101" t="str">
        <f t="shared" si="25"/>
        <v>bullet</v>
      </c>
      <c r="G30" s="93">
        <f t="shared" si="8"/>
        <v>4</v>
      </c>
      <c r="H30" s="95"/>
      <c r="I30" s="93">
        <f t="shared" ref="I30:I34" si="26">SUM(L30,O30)</f>
        <v>5</v>
      </c>
      <c r="J30" s="95"/>
      <c r="K30" s="101">
        <v>4.0</v>
      </c>
      <c r="L30" s="101">
        <v>5.0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8.0</v>
      </c>
      <c r="U30" s="103" t="str">
        <f t="shared" si="10"/>
        <v>0:35 Penalty shot cup (Нидерланды) Ashao  - (Англия) bullet</v>
      </c>
      <c r="V30" s="11" t="str">
        <f t="shared" si="11"/>
        <v>4:5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1.0277777777777777</v>
      </c>
      <c r="C31" s="101" t="str">
        <f t="shared" si="22"/>
        <v>Нидерланды</v>
      </c>
      <c r="D31" s="101" t="str">
        <f t="shared" si="24"/>
        <v>Англия</v>
      </c>
      <c r="E31" s="101" t="str">
        <f t="shared" si="23"/>
        <v>Ashao</v>
      </c>
      <c r="F31" s="101" t="str">
        <f t="shared" si="25"/>
        <v>bullet</v>
      </c>
      <c r="G31" s="93">
        <f t="shared" si="8"/>
        <v>4</v>
      </c>
      <c r="H31" s="95"/>
      <c r="I31" s="93">
        <f t="shared" si="26"/>
        <v>2</v>
      </c>
      <c r="J31" s="95"/>
      <c r="K31" s="101">
        <v>4.0</v>
      </c>
      <c r="L31" s="101">
        <v>2.0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9.0</v>
      </c>
      <c r="U31" s="103" t="str">
        <f t="shared" si="10"/>
        <v>0:40 Penalty shot cup (Нидерланды) Ashao  - (Англия) bullet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1.03125</v>
      </c>
      <c r="C32" s="101" t="str">
        <f t="shared" ref="C32:C37" si="27">TRIM($D$6)</f>
        <v>Португалия</v>
      </c>
      <c r="D32" s="101" t="str">
        <f t="shared" si="24"/>
        <v>Англия</v>
      </c>
      <c r="E32" s="101" t="str">
        <f t="shared" ref="E32:E37" si="28">$E$6</f>
        <v>masterp1ece</v>
      </c>
      <c r="F32" s="101" t="str">
        <f t="shared" si="25"/>
        <v>bullet</v>
      </c>
      <c r="G32" s="93">
        <f t="shared" si="8"/>
        <v>3</v>
      </c>
      <c r="H32" s="95"/>
      <c r="I32" s="93">
        <f t="shared" si="26"/>
        <v>4</v>
      </c>
      <c r="J32" s="95"/>
      <c r="K32" s="101">
        <v>3.0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10.0</v>
      </c>
      <c r="U32" s="103" t="str">
        <f t="shared" si="10"/>
        <v>0:45 Penalty shot cup (Португалия) masterp1ece  - (Англия) bullet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1.0347222222222223</v>
      </c>
      <c r="C33" s="101" t="str">
        <f t="shared" si="27"/>
        <v>Португалия</v>
      </c>
      <c r="D33" s="101" t="str">
        <f t="shared" si="24"/>
        <v>Англия</v>
      </c>
      <c r="E33" s="101" t="str">
        <f t="shared" si="28"/>
        <v>masterp1ece</v>
      </c>
      <c r="F33" s="101" t="str">
        <f t="shared" si="25"/>
        <v>bullet</v>
      </c>
      <c r="G33" s="93">
        <f t="shared" si="8"/>
        <v>5</v>
      </c>
      <c r="H33" s="95"/>
      <c r="I33" s="93">
        <f t="shared" si="26"/>
        <v>5</v>
      </c>
      <c r="J33" s="95">
        <v>5.0</v>
      </c>
      <c r="K33" s="101">
        <v>5.0</v>
      </c>
      <c r="L33" s="101">
        <v>5.0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11.0</v>
      </c>
      <c r="U33" s="103" t="str">
        <f t="shared" si="10"/>
        <v>0:50 Penalty shot cup (Португалия) masterp1ece  - (Англия) bullet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1.0381944444444444</v>
      </c>
      <c r="C34" s="101" t="str">
        <f t="shared" si="27"/>
        <v>Португалия</v>
      </c>
      <c r="D34" s="101" t="str">
        <f t="shared" si="24"/>
        <v>Англия</v>
      </c>
      <c r="E34" s="101" t="str">
        <f t="shared" si="28"/>
        <v>masterp1ece</v>
      </c>
      <c r="F34" s="101" t="str">
        <f t="shared" si="25"/>
        <v>bullet</v>
      </c>
      <c r="G34" s="93">
        <f t="shared" si="8"/>
        <v>4</v>
      </c>
      <c r="H34" s="95"/>
      <c r="I34" s="93">
        <f t="shared" si="26"/>
        <v>2</v>
      </c>
      <c r="J34" s="95"/>
      <c r="K34" s="101">
        <v>4.0</v>
      </c>
      <c r="L34" s="101">
        <v>2.0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12.0</v>
      </c>
      <c r="U34" s="103" t="str">
        <f t="shared" si="10"/>
        <v>0:55 Penalty shot cup (Португалия) masterp1ece  - (Англия) bullet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1.0416666666666667</v>
      </c>
      <c r="C35" s="101" t="str">
        <f t="shared" si="27"/>
        <v>Португалия</v>
      </c>
      <c r="D35" s="101" t="str">
        <f t="shared" ref="D35:D40" si="29">TRIM($D$4)</f>
        <v>Нидерланды</v>
      </c>
      <c r="E35" s="101" t="str">
        <f t="shared" si="28"/>
        <v>masterp1ece</v>
      </c>
      <c r="F35" s="101" t="str">
        <f t="shared" ref="F35:F40" si="30">$E$4</f>
        <v>Ashao</v>
      </c>
      <c r="G35" s="93">
        <f t="shared" si="8"/>
        <v>4</v>
      </c>
      <c r="H35" s="95"/>
      <c r="I35" s="93">
        <f t="shared" ref="I35:I46" si="31">SUM(L35)</f>
        <v>2</v>
      </c>
      <c r="J35" s="95"/>
      <c r="K35" s="101">
        <v>4.0</v>
      </c>
      <c r="L35" s="101">
        <v>2.0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13.0</v>
      </c>
      <c r="U35" s="103" t="str">
        <f t="shared" si="10"/>
        <v>1:00 Penalty shot cup (Португалия) masterp1ece  - (Нидерланды) Ashao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1.0451388888888888</v>
      </c>
      <c r="C36" s="101" t="str">
        <f t="shared" si="27"/>
        <v>Португалия</v>
      </c>
      <c r="D36" s="101" t="str">
        <f t="shared" si="29"/>
        <v>Нидерланды</v>
      </c>
      <c r="E36" s="101" t="str">
        <f t="shared" si="28"/>
        <v>masterp1ece</v>
      </c>
      <c r="F36" s="101" t="str">
        <f t="shared" si="30"/>
        <v>Ashao</v>
      </c>
      <c r="G36" s="93">
        <f t="shared" si="8"/>
        <v>3</v>
      </c>
      <c r="H36" s="95"/>
      <c r="I36" s="93">
        <f t="shared" si="31"/>
        <v>4</v>
      </c>
      <c r="J36" s="95"/>
      <c r="K36" s="101">
        <v>3.0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14.0</v>
      </c>
      <c r="U36" s="103" t="str">
        <f t="shared" si="10"/>
        <v>1:05 Penalty shot cup (Португалия) masterp1ece  - (Нидерланды) Ashao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1.0486111111111112</v>
      </c>
      <c r="C37" s="101" t="str">
        <f t="shared" si="27"/>
        <v>Португалия</v>
      </c>
      <c r="D37" s="101" t="str">
        <f t="shared" si="29"/>
        <v>Нидерланды</v>
      </c>
      <c r="E37" s="101" t="str">
        <f t="shared" si="28"/>
        <v>masterp1ece</v>
      </c>
      <c r="F37" s="101" t="str">
        <f t="shared" si="30"/>
        <v>Ashao</v>
      </c>
      <c r="G37" s="93">
        <f t="shared" si="8"/>
        <v>4</v>
      </c>
      <c r="H37" s="95"/>
      <c r="I37" s="93">
        <f t="shared" si="31"/>
        <v>2</v>
      </c>
      <c r="J37" s="95"/>
      <c r="K37" s="101">
        <v>4.0</v>
      </c>
      <c r="L37" s="101">
        <v>2.0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15.0</v>
      </c>
      <c r="U37" s="103" t="str">
        <f t="shared" si="10"/>
        <v>1:10 Penalty shot cup (Португалия) masterp1ece  - (Нидерланды) Ashao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1.0520833333333333</v>
      </c>
      <c r="C38" s="101" t="str">
        <f t="shared" ref="C38:C43" si="32">TRIM($D$5)</f>
        <v>Англия</v>
      </c>
      <c r="D38" s="101" t="str">
        <f t="shared" si="29"/>
        <v>Нидерланды</v>
      </c>
      <c r="E38" s="101" t="str">
        <f t="shared" ref="E38:E43" si="33">$E$5</f>
        <v>bullet</v>
      </c>
      <c r="F38" s="101" t="str">
        <f t="shared" si="30"/>
        <v>Ashao</v>
      </c>
      <c r="G38" s="93">
        <f t="shared" si="8"/>
        <v>4</v>
      </c>
      <c r="H38" s="11"/>
      <c r="I38" s="93">
        <f t="shared" si="31"/>
        <v>2</v>
      </c>
      <c r="J38" s="11"/>
      <c r="K38" s="101">
        <v>4.0</v>
      </c>
      <c r="L38" s="101">
        <v>2.0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16.0</v>
      </c>
      <c r="U38" s="103" t="str">
        <f t="shared" si="10"/>
        <v>1:15 Penalty shot cup (Англия) bullet  - (Нидерланды) Ashao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1.0555555555555556</v>
      </c>
      <c r="C39" s="101" t="str">
        <f t="shared" si="32"/>
        <v>Англия</v>
      </c>
      <c r="D39" s="101" t="str">
        <f t="shared" si="29"/>
        <v>Нидерланды</v>
      </c>
      <c r="E39" s="101" t="str">
        <f t="shared" si="33"/>
        <v>bullet</v>
      </c>
      <c r="F39" s="101" t="str">
        <f t="shared" si="30"/>
        <v>Ashao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17.0</v>
      </c>
      <c r="U39" s="103" t="str">
        <f t="shared" si="10"/>
        <v>1:20 Penalty shot cup (Англия) bullet  - (Нидерланды) Ashao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1.0590277777777777</v>
      </c>
      <c r="C40" s="101" t="str">
        <f t="shared" si="32"/>
        <v>Англия</v>
      </c>
      <c r="D40" s="101" t="str">
        <f t="shared" si="29"/>
        <v>Нидерланды</v>
      </c>
      <c r="E40" s="101" t="str">
        <f t="shared" si="33"/>
        <v>bullet</v>
      </c>
      <c r="F40" s="101" t="str">
        <f t="shared" si="30"/>
        <v>Ashao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18.0</v>
      </c>
      <c r="U40" s="103" t="str">
        <f t="shared" si="10"/>
        <v>1:25 Penalty shot cup (Англия) bullet  - (Нидерланды) Ashao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1.0625</v>
      </c>
      <c r="C41" s="101" t="str">
        <f t="shared" si="32"/>
        <v>Англия</v>
      </c>
      <c r="D41" s="101" t="str">
        <f t="shared" ref="D41:D46" si="34">TRIM($D$6)</f>
        <v>Португалия</v>
      </c>
      <c r="E41" s="101" t="str">
        <f t="shared" si="33"/>
        <v>bullet</v>
      </c>
      <c r="F41" s="101" t="str">
        <f t="shared" ref="F41:F46" si="35">$E$6</f>
        <v>masterp1ece</v>
      </c>
      <c r="G41" s="93">
        <f t="shared" si="8"/>
        <v>4</v>
      </c>
      <c r="H41" s="11"/>
      <c r="I41" s="93">
        <f t="shared" si="31"/>
        <v>3</v>
      </c>
      <c r="J41" s="11"/>
      <c r="K41" s="101">
        <v>4.0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19.0</v>
      </c>
      <c r="U41" s="103" t="str">
        <f t="shared" si="10"/>
        <v>1:30 Penalty shot cup (Англия) bullet  - (Португалия) masterp1ece</v>
      </c>
      <c r="V41" s="11" t="str">
        <f t="shared" si="11"/>
        <v>4:3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1.0659722222222223</v>
      </c>
      <c r="C42" s="101" t="str">
        <f t="shared" si="32"/>
        <v>Англия</v>
      </c>
      <c r="D42" s="101" t="str">
        <f t="shared" si="34"/>
        <v>Португалия</v>
      </c>
      <c r="E42" s="101" t="str">
        <f t="shared" si="33"/>
        <v>bullet</v>
      </c>
      <c r="F42" s="101" t="str">
        <f t="shared" si="35"/>
        <v>masterp1ece</v>
      </c>
      <c r="G42" s="93">
        <f t="shared" si="8"/>
        <v>3</v>
      </c>
      <c r="H42" s="11"/>
      <c r="I42" s="93">
        <f t="shared" si="31"/>
        <v>4</v>
      </c>
      <c r="J42" s="11"/>
      <c r="K42" s="101">
        <v>3.0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20.0</v>
      </c>
      <c r="U42" s="103" t="str">
        <f t="shared" si="10"/>
        <v>1:35 Penalty shot cup (Англия) bullet  - (Португалия) masterp1ece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1.0694444444444444</v>
      </c>
      <c r="C43" s="101" t="str">
        <f t="shared" si="32"/>
        <v>Англия</v>
      </c>
      <c r="D43" s="101" t="str">
        <f t="shared" si="34"/>
        <v>Португалия</v>
      </c>
      <c r="E43" s="101" t="str">
        <f t="shared" si="33"/>
        <v>bullet</v>
      </c>
      <c r="F43" s="101" t="str">
        <f t="shared" si="35"/>
        <v>masterp1ece</v>
      </c>
      <c r="G43" s="93">
        <f t="shared" si="8"/>
        <v>4</v>
      </c>
      <c r="H43" s="11"/>
      <c r="I43" s="93">
        <f t="shared" si="31"/>
        <v>3</v>
      </c>
      <c r="J43" s="11"/>
      <c r="K43" s="101">
        <v>4.0</v>
      </c>
      <c r="L43" s="101">
        <v>3.0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21.0</v>
      </c>
      <c r="U43" s="103" t="str">
        <f t="shared" si="10"/>
        <v>1:40 Penalty shot cup (Англия) bullet  - (Португалия) masterp1ece</v>
      </c>
      <c r="V43" s="11" t="str">
        <f t="shared" si="11"/>
        <v>4:3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1.0729166666666667</v>
      </c>
      <c r="C44" s="101" t="str">
        <f t="shared" ref="C44:C46" si="36">TRIM($D$4)</f>
        <v>Нидерланды</v>
      </c>
      <c r="D44" s="101" t="str">
        <f t="shared" si="34"/>
        <v>Португалия</v>
      </c>
      <c r="E44" s="101" t="str">
        <f t="shared" ref="E44:E46" si="37">$E$4</f>
        <v>Ashao</v>
      </c>
      <c r="F44" s="101" t="str">
        <f t="shared" si="35"/>
        <v>masterp1ece</v>
      </c>
      <c r="G44" s="93">
        <f t="shared" si="8"/>
        <v>4</v>
      </c>
      <c r="H44" s="11"/>
      <c r="I44" s="93">
        <f t="shared" si="31"/>
        <v>5</v>
      </c>
      <c r="J44" s="11"/>
      <c r="K44" s="101">
        <v>4.0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22.0</v>
      </c>
      <c r="U44" s="103" t="str">
        <f t="shared" si="10"/>
        <v>1:45 Penalty shot cup (Нидерланды) Ashao  - (Португалия) masterp1ece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1.0763888888888888</v>
      </c>
      <c r="C45" s="101" t="str">
        <f t="shared" si="36"/>
        <v>Нидерланды</v>
      </c>
      <c r="D45" s="101" t="str">
        <f t="shared" si="34"/>
        <v>Португалия</v>
      </c>
      <c r="E45" s="101" t="str">
        <f t="shared" si="37"/>
        <v>Ashao</v>
      </c>
      <c r="F45" s="101" t="str">
        <f t="shared" si="35"/>
        <v>masterp1ece</v>
      </c>
      <c r="G45" s="93">
        <f t="shared" si="8"/>
        <v>5</v>
      </c>
      <c r="H45" s="11"/>
      <c r="I45" s="93">
        <f t="shared" si="31"/>
        <v>3</v>
      </c>
      <c r="J45" s="11"/>
      <c r="K45" s="101">
        <v>5.0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23.0</v>
      </c>
      <c r="U45" s="103" t="str">
        <f t="shared" si="10"/>
        <v>1:50 Penalty shot cup (Нидерланды) Ashao  - (Португалия) masterp1ece</v>
      </c>
      <c r="V45" s="11" t="str">
        <f t="shared" si="11"/>
        <v>5:3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1.0798611111111112</v>
      </c>
      <c r="C46" s="101" t="str">
        <f t="shared" si="36"/>
        <v>Нидерланды</v>
      </c>
      <c r="D46" s="101" t="str">
        <f t="shared" si="34"/>
        <v>Португалия</v>
      </c>
      <c r="E46" s="101" t="str">
        <f t="shared" si="37"/>
        <v>Ashao</v>
      </c>
      <c r="F46" s="101" t="str">
        <f t="shared" si="35"/>
        <v>masterp1ece</v>
      </c>
      <c r="G46" s="93">
        <f t="shared" si="8"/>
        <v>4</v>
      </c>
      <c r="H46" s="11"/>
      <c r="I46" s="93">
        <f t="shared" si="31"/>
        <v>3</v>
      </c>
      <c r="J46" s="11"/>
      <c r="K46" s="101">
        <v>4.0</v>
      </c>
      <c r="L46" s="101">
        <v>3.0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24.0</v>
      </c>
      <c r="U46" s="103" t="str">
        <f t="shared" si="10"/>
        <v>1:55 Penalty shot cup (Нидерланды) Ashao  - (Португалия) masterp1ece</v>
      </c>
      <c r="V46" s="11" t="str">
        <f t="shared" si="11"/>
        <v>4:3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10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3</v>
      </c>
      <c r="AJ3" s="7">
        <f t="array" ref="AJ3">SUM(('ТУР7'!home=AF3)*('ТУР7'!homescore&lt;'ТУР7'!visitorscore),('ТУР7'!visitor=AF3)*('ТУР7'!visitorscore&lt;'ТУР7'!homescore))</f>
        <v>11</v>
      </c>
      <c r="AK3" s="31">
        <f t="array" ref="AK3">SUMIF('ТУР7'!home,AF3,'ТУР7'!homescore)+SUMIF('ТУР7'!visitor,AF3,'ТУР7'!visitorscore)</f>
        <v>78</v>
      </c>
      <c r="AL3" s="32">
        <f t="array" ref="AL3">SUMIF('ТУР7'!home,AF3,'ТУР7'!visitorscore)+SUMIF('ТУР7'!visitor,AF3,'ТУР7'!homescore)</f>
        <v>77</v>
      </c>
      <c r="AM3" s="7">
        <f t="shared" ref="AM3:AM5" si="2">AK3-AL3</f>
        <v>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3300010078</v>
      </c>
    </row>
    <row r="4">
      <c r="A4" s="11"/>
      <c r="B4" s="8"/>
      <c r="C4" s="40" t="s">
        <v>60</v>
      </c>
      <c r="D4" s="89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83</v>
      </c>
      <c r="AA4" s="26">
        <f t="array" ref="AA4">VLOOKUP($U4,$AF$3:$AN$5,7,0)</f>
        <v>79</v>
      </c>
      <c r="AB4" s="26">
        <f t="array" ref="AB4">VLOOKUP($U4,$AF$3:$AN$5,8,0)</f>
        <v>4</v>
      </c>
      <c r="AC4" s="26">
        <f t="array" ref="AC4">VLOOKUP($U4,$AF$3:$AN$5,9,0)</f>
        <v>39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11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83</v>
      </c>
      <c r="AL4" s="32">
        <f t="array" ref="AL4">SUMIF('ТУР7'!home,AF4,'ТУР7'!visitorscore)+SUMIF('ТУР7'!visitor,AF4,'ТУР7'!homescore)</f>
        <v>79</v>
      </c>
      <c r="AM4" s="7">
        <f t="shared" si="2"/>
        <v>4</v>
      </c>
      <c r="AN4" s="31">
        <f t="array" ref="AN4">AH4*Options!$B$2+AI4*Options!$B$3+AJ4*Options!$B$4+VLOOKUP(AF4,$E$4:$F$9,2,0)</f>
        <v>39</v>
      </c>
      <c r="AO4" s="11">
        <f t="shared" si="3"/>
        <v>3900040083</v>
      </c>
    </row>
    <row r="5">
      <c r="A5" s="11"/>
      <c r="B5" s="8"/>
      <c r="C5" s="40" t="s">
        <v>62</v>
      </c>
      <c r="D5" s="89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3</v>
      </c>
      <c r="Y5" s="26">
        <f t="array" ref="Y5">VLOOKUP($U5,$AF$3:$AN$5,5,0)</f>
        <v>11</v>
      </c>
      <c r="Z5" s="26">
        <f t="array" ref="Z5">VLOOKUP($U5,$AF$3:$AN$5,6,0)</f>
        <v>78</v>
      </c>
      <c r="AA5" s="26">
        <f t="array" ref="AA5">VLOOKUP($U5,$AF$3:$AN$5,7,0)</f>
        <v>77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10</v>
      </c>
      <c r="AK5" s="31">
        <f t="array" ref="AK5">SUMIF('ТУР7'!home,AF5,'ТУР7'!homescore)+SUMIF('ТУР7'!visitor,AF5,'ТУР7'!visitorscore)</f>
        <v>86</v>
      </c>
      <c r="AL5" s="32">
        <f t="array" ref="AL5">SUMIF('ТУР7'!home,AF5,'ТУР7'!visitorscore)+SUMIF('ТУР7'!visitor,AF5,'ТУР7'!homescore)</f>
        <v>91</v>
      </c>
      <c r="AM5" s="7">
        <f t="shared" si="2"/>
        <v>-5</v>
      </c>
      <c r="AN5" s="31">
        <f t="array" ref="AN5">AH5*Options!$B$2+AI5*Options!$B$3+AJ5*Options!$B$4+VLOOKUP(AF5,$E$4:$F$9,2,0)</f>
        <v>28</v>
      </c>
      <c r="AO5" s="11">
        <f t="shared" si="3"/>
        <v>2799950086</v>
      </c>
    </row>
    <row r="6">
      <c r="A6" s="11"/>
      <c r="B6" s="8"/>
      <c r="C6" s="113" t="s">
        <v>64</v>
      </c>
      <c r="D6" s="89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86</v>
      </c>
      <c r="AA6" s="26">
        <f t="array" ref="AA6">VLOOKUP($U6,$AF$3:$AN$5,7,0)</f>
        <v>91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0.08333333333333333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Ashao</v>
      </c>
      <c r="F11" s="101" t="str">
        <f t="shared" ref="F11:F16" si="7">$E$5</f>
        <v>bullet</v>
      </c>
      <c r="G11" s="93">
        <f t="shared" ref="G11:G46" si="8">SUM(K11)</f>
        <v>3</v>
      </c>
      <c r="H11" s="95"/>
      <c r="I11" s="93">
        <f t="shared" ref="I11:I17" si="9">SUM(L11)</f>
        <v>4</v>
      </c>
      <c r="J11" s="95"/>
      <c r="K11" s="101">
        <v>3.0</v>
      </c>
      <c r="L11" s="101">
        <v>4.0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25.0</v>
      </c>
      <c r="U11" s="103" t="str">
        <f t="shared" ref="U11:U46" si="10">TEXT(B11,"h:mm")&amp;" "&amp;($C$1)&amp;" ("&amp;C11&amp;") "&amp;E11&amp;" "&amp;" - ("&amp;D11&amp;") "&amp;F11&amp;""</f>
        <v>2:00 Penalty shot cup (Испания) Ashao  - (Нидерланды) bullet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0.08680555555555555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Ashao</v>
      </c>
      <c r="F12" s="101" t="str">
        <f t="shared" si="7"/>
        <v>bullet</v>
      </c>
      <c r="G12" s="93">
        <f t="shared" si="8"/>
        <v>3</v>
      </c>
      <c r="H12" s="95"/>
      <c r="I12" s="93">
        <f t="shared" si="9"/>
        <v>2</v>
      </c>
      <c r="J12" s="95"/>
      <c r="K12" s="101">
        <v>3.0</v>
      </c>
      <c r="L12" s="101">
        <v>2.0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26.0</v>
      </c>
      <c r="U12" s="103" t="str">
        <f t="shared" si="10"/>
        <v>2:05 Penalty shot cup (Испания) Ashao  - (Нидерланды) bullet</v>
      </c>
      <c r="V12" s="11" t="str">
        <f t="shared" si="11"/>
        <v>3:2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0.09027777777777778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Ashao</v>
      </c>
      <c r="F13" s="101" t="str">
        <f t="shared" si="7"/>
        <v>bullet</v>
      </c>
      <c r="G13" s="93">
        <f t="shared" si="8"/>
        <v>4</v>
      </c>
      <c r="H13" s="95"/>
      <c r="I13" s="93">
        <f t="shared" si="9"/>
        <v>2</v>
      </c>
      <c r="J13" s="95"/>
      <c r="K13" s="101">
        <v>4.0</v>
      </c>
      <c r="L13" s="101">
        <v>2.0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27.0</v>
      </c>
      <c r="U13" s="103" t="str">
        <f t="shared" si="10"/>
        <v>2:10 Penalty shot cup (Испания) Ashao  - (Нидерланды) bullet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0.09375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masterp1ece</v>
      </c>
      <c r="F14" s="101" t="str">
        <f t="shared" si="7"/>
        <v>bullet</v>
      </c>
      <c r="G14" s="93">
        <f t="shared" si="8"/>
        <v>5</v>
      </c>
      <c r="H14" s="95"/>
      <c r="I14" s="93">
        <f t="shared" si="9"/>
        <v>5</v>
      </c>
      <c r="J14" s="95"/>
      <c r="K14" s="101">
        <v>5.0</v>
      </c>
      <c r="L14" s="101">
        <v>5.0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28.0</v>
      </c>
      <c r="U14" s="103" t="str">
        <f t="shared" si="10"/>
        <v>2:15 Penalty shot cup (Германия) masterp1ece  - (Нидерланды) bullet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0.09722222222222222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masterp1ece</v>
      </c>
      <c r="F15" s="101" t="str">
        <f t="shared" si="7"/>
        <v>bullet</v>
      </c>
      <c r="G15" s="93">
        <f t="shared" si="8"/>
        <v>4</v>
      </c>
      <c r="H15" s="95"/>
      <c r="I15" s="93">
        <f t="shared" si="9"/>
        <v>5</v>
      </c>
      <c r="J15" s="95"/>
      <c r="K15" s="101">
        <v>4.0</v>
      </c>
      <c r="L15" s="101">
        <v>5.0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29.0</v>
      </c>
      <c r="U15" s="103" t="str">
        <f t="shared" si="10"/>
        <v>2:20 Penalty shot cup (Германия) masterp1ece  - (Нидерланды) bullet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0.10069444444444445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masterp1ece</v>
      </c>
      <c r="F16" s="101" t="str">
        <f t="shared" si="7"/>
        <v>bullet</v>
      </c>
      <c r="G16" s="93">
        <f t="shared" si="8"/>
        <v>3</v>
      </c>
      <c r="H16" s="95"/>
      <c r="I16" s="93">
        <f t="shared" si="9"/>
        <v>3</v>
      </c>
      <c r="J16" s="95"/>
      <c r="K16" s="101">
        <v>3.0</v>
      </c>
      <c r="L16" s="101">
        <v>3.0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30.0</v>
      </c>
      <c r="U16" s="103" t="str">
        <f t="shared" si="10"/>
        <v>2:25 Penalty shot cup (Германия) masterp1ece  - (Нидерланды) bullet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0.10416666666666667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masterp1ece</v>
      </c>
      <c r="F17" s="101" t="str">
        <f t="shared" ref="F17:F22" si="15">$E$4</f>
        <v>Ashao</v>
      </c>
      <c r="G17" s="93">
        <f t="shared" si="8"/>
        <v>4</v>
      </c>
      <c r="H17" s="95"/>
      <c r="I17" s="93">
        <f t="shared" si="9"/>
        <v>5</v>
      </c>
      <c r="J17" s="95"/>
      <c r="K17" s="26">
        <v>4.0</v>
      </c>
      <c r="L17" s="26">
        <v>5.0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31.0</v>
      </c>
      <c r="U17" s="103" t="str">
        <f t="shared" si="10"/>
        <v>2:30 Penalty shot cup (Германия) masterp1ece  - (Испания) Ashao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0.1076388888888889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masterp1ece</v>
      </c>
      <c r="F18" s="101" t="str">
        <f t="shared" si="15"/>
        <v>Ashao</v>
      </c>
      <c r="G18" s="93">
        <f t="shared" si="8"/>
        <v>4</v>
      </c>
      <c r="H18" s="95"/>
      <c r="I18" s="93">
        <f t="shared" ref="I18:I22" si="16">SUM(L18,O18)</f>
        <v>3</v>
      </c>
      <c r="J18" s="95"/>
      <c r="K18" s="101">
        <v>4.0</v>
      </c>
      <c r="L18" s="101">
        <v>3.0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32.0</v>
      </c>
      <c r="U18" s="103" t="str">
        <f t="shared" si="10"/>
        <v>2:35 Penalty shot cup (Германия) masterp1ece  - (Испания) Ashao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0.1111111111111111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masterp1ece</v>
      </c>
      <c r="F19" s="101" t="str">
        <f t="shared" si="15"/>
        <v>Ashao</v>
      </c>
      <c r="G19" s="93">
        <f t="shared" si="8"/>
        <v>3</v>
      </c>
      <c r="H19" s="95"/>
      <c r="I19" s="93">
        <f t="shared" si="16"/>
        <v>3</v>
      </c>
      <c r="J19" s="95"/>
      <c r="K19" s="101">
        <v>3.0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33.0</v>
      </c>
      <c r="U19" s="103" t="str">
        <f t="shared" si="10"/>
        <v>2:40 Penalty shot cup (Германия) masterp1ece  - (Испания) Ashao</v>
      </c>
      <c r="V19" s="11" t="str">
        <f t="shared" si="11"/>
        <v>3:3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0.11458333333333333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bullet</v>
      </c>
      <c r="F20" s="101" t="str">
        <f t="shared" si="15"/>
        <v>Ashao</v>
      </c>
      <c r="G20" s="93">
        <f t="shared" si="8"/>
        <v>4</v>
      </c>
      <c r="H20" s="95"/>
      <c r="I20" s="93">
        <f t="shared" si="16"/>
        <v>3</v>
      </c>
      <c r="J20" s="95"/>
      <c r="K20" s="101">
        <v>4.0</v>
      </c>
      <c r="L20" s="101">
        <v>3.0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34.0</v>
      </c>
      <c r="U20" s="103" t="str">
        <f t="shared" si="10"/>
        <v>2:45 Penalty shot cup (Нидерланды) bullet  - (Испания) Ashao</v>
      </c>
      <c r="V20" s="11" t="str">
        <f t="shared" si="11"/>
        <v>4:3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0.11805555555555555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bullet</v>
      </c>
      <c r="F21" s="101" t="str">
        <f t="shared" si="15"/>
        <v>Ashao</v>
      </c>
      <c r="G21" s="93">
        <f t="shared" si="8"/>
        <v>3</v>
      </c>
      <c r="H21" s="95"/>
      <c r="I21" s="93">
        <f t="shared" si="16"/>
        <v>4</v>
      </c>
      <c r="J21" s="95"/>
      <c r="K21" s="101">
        <v>3.0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35.0</v>
      </c>
      <c r="U21" s="103" t="str">
        <f t="shared" si="10"/>
        <v>2:50 Penalty shot cup (Нидерланды) bullet  - (Испания) Ashao</v>
      </c>
      <c r="V21" s="11" t="str">
        <f t="shared" si="11"/>
        <v>3:4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0.12152777777777778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bullet</v>
      </c>
      <c r="F22" s="101" t="str">
        <f t="shared" si="15"/>
        <v>Ashao</v>
      </c>
      <c r="G22" s="93">
        <f t="shared" si="8"/>
        <v>4</v>
      </c>
      <c r="H22" s="95"/>
      <c r="I22" s="93">
        <f t="shared" si="16"/>
        <v>2</v>
      </c>
      <c r="J22" s="95"/>
      <c r="K22" s="101">
        <v>4.0</v>
      </c>
      <c r="L22" s="101">
        <v>2.0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36.0</v>
      </c>
      <c r="U22" s="103" t="str">
        <f t="shared" si="10"/>
        <v>2:55 Penalty shot cup (Нидерланды) bullet  - (Испания) Ashao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0.125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bullet</v>
      </c>
      <c r="F23" s="101" t="str">
        <f t="shared" ref="F23:F28" si="20">$E$6</f>
        <v>masterp1ece</v>
      </c>
      <c r="G23" s="93">
        <f t="shared" si="8"/>
        <v>5</v>
      </c>
      <c r="H23" s="95"/>
      <c r="I23" s="93">
        <f t="shared" ref="I23:I29" si="21">SUM(L23)</f>
        <v>3</v>
      </c>
      <c r="J23" s="95"/>
      <c r="K23" s="101">
        <v>5.0</v>
      </c>
      <c r="L23" s="101">
        <v>3.0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37.0</v>
      </c>
      <c r="U23" s="103" t="str">
        <f t="shared" si="10"/>
        <v>3:00 Penalty shot cup (Нидерланды) bullet  - (Германия) masterp1ece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0.1284722222222222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bullet</v>
      </c>
      <c r="F24" s="101" t="str">
        <f t="shared" si="20"/>
        <v>masterp1ece</v>
      </c>
      <c r="G24" s="93">
        <f t="shared" si="8"/>
        <v>5</v>
      </c>
      <c r="H24" s="95"/>
      <c r="I24" s="93">
        <f t="shared" si="21"/>
        <v>3</v>
      </c>
      <c r="J24" s="95"/>
      <c r="K24" s="101">
        <v>5.0</v>
      </c>
      <c r="L24" s="101">
        <v>3.0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38.0</v>
      </c>
      <c r="U24" s="103" t="str">
        <f t="shared" si="10"/>
        <v>3:05 Penalty shot cup (Нидерланды) bullet  - (Германия) masterp1ece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0.13194444444444445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bullet</v>
      </c>
      <c r="F25" s="101" t="str">
        <f t="shared" si="20"/>
        <v>masterp1ece</v>
      </c>
      <c r="G25" s="93">
        <f t="shared" si="8"/>
        <v>4</v>
      </c>
      <c r="H25" s="95"/>
      <c r="I25" s="93">
        <f t="shared" si="21"/>
        <v>4</v>
      </c>
      <c r="J25" s="95"/>
      <c r="K25" s="108">
        <v>4.0</v>
      </c>
      <c r="L25" s="108">
        <v>4.0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39.0</v>
      </c>
      <c r="U25" s="103" t="str">
        <f t="shared" si="10"/>
        <v>3:10 Penalty shot cup (Нидерланды) bullet  - (Германия) masterp1ece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0.13541666666666666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Ashao</v>
      </c>
      <c r="F26" s="101" t="str">
        <f t="shared" si="20"/>
        <v>masterp1ece</v>
      </c>
      <c r="G26" s="93">
        <f t="shared" si="8"/>
        <v>5</v>
      </c>
      <c r="H26" s="95"/>
      <c r="I26" s="93">
        <f t="shared" si="21"/>
        <v>3</v>
      </c>
      <c r="J26" s="95"/>
      <c r="K26" s="108">
        <v>5.0</v>
      </c>
      <c r="L26" s="108">
        <v>3.0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40.0</v>
      </c>
      <c r="U26" s="103" t="str">
        <f t="shared" si="10"/>
        <v>3:15 Penalty shot cup (Испания) Ashao  - (Германия) masterp1ece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0.1388888888888889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Ashao</v>
      </c>
      <c r="F27" s="101" t="str">
        <f t="shared" si="20"/>
        <v>masterp1ece</v>
      </c>
      <c r="G27" s="93">
        <f t="shared" si="8"/>
        <v>4</v>
      </c>
      <c r="H27" s="95"/>
      <c r="I27" s="93">
        <f t="shared" si="21"/>
        <v>2</v>
      </c>
      <c r="J27" s="95"/>
      <c r="K27" s="108">
        <v>4.0</v>
      </c>
      <c r="L27" s="108">
        <v>2.0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41.0</v>
      </c>
      <c r="U27" s="103" t="str">
        <f t="shared" si="10"/>
        <v>3:20 Penalty shot cup (Испания) Ashao  - (Германия) masterp1ece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0.1423611111111111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Ashao</v>
      </c>
      <c r="F28" s="101" t="str">
        <f t="shared" si="20"/>
        <v>masterp1ece</v>
      </c>
      <c r="G28" s="93">
        <f t="shared" si="8"/>
        <v>3</v>
      </c>
      <c r="H28" s="95"/>
      <c r="I28" s="93">
        <f t="shared" si="21"/>
        <v>4</v>
      </c>
      <c r="J28" s="95"/>
      <c r="K28" s="101">
        <v>3.0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42.0</v>
      </c>
      <c r="U28" s="103" t="str">
        <f t="shared" si="10"/>
        <v>3:25 Penalty shot cup (Испания) Ashao  - (Германия) masterp1ece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0.14583333333333334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Ashao</v>
      </c>
      <c r="F29" s="101" t="str">
        <f t="shared" ref="F29:F34" si="25">$E$5</f>
        <v>bullet</v>
      </c>
      <c r="G29" s="93">
        <f t="shared" si="8"/>
        <v>4</v>
      </c>
      <c r="H29" s="95"/>
      <c r="I29" s="93">
        <f t="shared" si="21"/>
        <v>2</v>
      </c>
      <c r="J29" s="93"/>
      <c r="K29" s="109">
        <v>4.0</v>
      </c>
      <c r="L29" s="101">
        <v>2.0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43.0</v>
      </c>
      <c r="U29" s="103" t="str">
        <f t="shared" si="10"/>
        <v>3:30 Penalty shot cup (Испания) Ashao  - (Нидерланды) bullet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0.14930555555555555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Ashao</v>
      </c>
      <c r="F30" s="101" t="str">
        <f t="shared" si="25"/>
        <v>bullet</v>
      </c>
      <c r="G30" s="93">
        <f t="shared" si="8"/>
        <v>4</v>
      </c>
      <c r="H30" s="95"/>
      <c r="I30" s="93">
        <f t="shared" ref="I30:I34" si="26">SUM(L30,O30)</f>
        <v>2</v>
      </c>
      <c r="J30" s="95"/>
      <c r="K30" s="101">
        <v>4.0</v>
      </c>
      <c r="L30" s="101">
        <v>2.0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44.0</v>
      </c>
      <c r="U30" s="103" t="str">
        <f t="shared" si="10"/>
        <v>3:35 Penalty shot cup (Испания) Ashao  - (Нидерланды) bullet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0.1527777777777778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Ashao</v>
      </c>
      <c r="F31" s="101" t="str">
        <f t="shared" si="25"/>
        <v>bullet</v>
      </c>
      <c r="G31" s="93">
        <f t="shared" si="8"/>
        <v>1</v>
      </c>
      <c r="H31" s="95"/>
      <c r="I31" s="93">
        <f t="shared" si="26"/>
        <v>3</v>
      </c>
      <c r="J31" s="95"/>
      <c r="K31" s="101">
        <v>1.0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45.0</v>
      </c>
      <c r="U31" s="103" t="str">
        <f t="shared" si="10"/>
        <v>3:40 Penalty shot cup (Испания) Ashao  - (Нидерланды) bullet</v>
      </c>
      <c r="V31" s="11" t="str">
        <f t="shared" si="11"/>
        <v>1:3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0.15625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masterp1ece</v>
      </c>
      <c r="F32" s="101" t="str">
        <f t="shared" si="25"/>
        <v>bullet</v>
      </c>
      <c r="G32" s="93">
        <f t="shared" si="8"/>
        <v>5</v>
      </c>
      <c r="H32" s="95"/>
      <c r="I32" s="93">
        <f t="shared" si="26"/>
        <v>3</v>
      </c>
      <c r="J32" s="95"/>
      <c r="K32" s="101">
        <v>5.0</v>
      </c>
      <c r="L32" s="101">
        <v>3.0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46.0</v>
      </c>
      <c r="U32" s="103" t="str">
        <f t="shared" si="10"/>
        <v>3:45 Penalty shot cup (Германия) masterp1ece  - (Нидерланды) bullet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0.1597222222222222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masterp1ece</v>
      </c>
      <c r="F33" s="101" t="str">
        <f t="shared" si="25"/>
        <v>bullet</v>
      </c>
      <c r="G33" s="93">
        <f t="shared" si="8"/>
        <v>3</v>
      </c>
      <c r="H33" s="95"/>
      <c r="I33" s="93">
        <f t="shared" si="26"/>
        <v>4</v>
      </c>
      <c r="J33" s="95">
        <v>5.0</v>
      </c>
      <c r="K33" s="101">
        <v>3.0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47.0</v>
      </c>
      <c r="U33" s="103" t="str">
        <f t="shared" si="10"/>
        <v>3:50 Penalty shot cup (Германия) masterp1ece  - (Нидерланды) bullet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0.16319444444444445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masterp1ece</v>
      </c>
      <c r="F34" s="101" t="str">
        <f t="shared" si="25"/>
        <v>bullet</v>
      </c>
      <c r="G34" s="93">
        <f t="shared" si="8"/>
        <v>3</v>
      </c>
      <c r="H34" s="95"/>
      <c r="I34" s="93">
        <f t="shared" si="26"/>
        <v>4</v>
      </c>
      <c r="J34" s="95"/>
      <c r="K34" s="101">
        <v>3.0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48.0</v>
      </c>
      <c r="U34" s="103" t="str">
        <f t="shared" si="10"/>
        <v>3:55 Penalty shot cup (Германия) masterp1ece  - (Нидерланды) bullet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0.16666666666666666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masterp1ece</v>
      </c>
      <c r="F35" s="101" t="str">
        <f t="shared" ref="F35:F40" si="30">$E$4</f>
        <v>Ashao</v>
      </c>
      <c r="G35" s="93">
        <f t="shared" si="8"/>
        <v>3</v>
      </c>
      <c r="H35" s="95"/>
      <c r="I35" s="93">
        <f t="shared" ref="I35:I46" si="31">SUM(L35)</f>
        <v>3</v>
      </c>
      <c r="J35" s="95"/>
      <c r="K35" s="101">
        <v>3.0</v>
      </c>
      <c r="L35" s="101">
        <v>3.0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49.0</v>
      </c>
      <c r="U35" s="103" t="str">
        <f t="shared" si="10"/>
        <v>4:00 Penalty shot cup (Германия) masterp1ece  - (Испания) Ashao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0.1701388888888889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masterp1ece</v>
      </c>
      <c r="F36" s="101" t="str">
        <f t="shared" si="30"/>
        <v>Ashao</v>
      </c>
      <c r="G36" s="93">
        <f t="shared" si="8"/>
        <v>4</v>
      </c>
      <c r="H36" s="95"/>
      <c r="I36" s="93">
        <f t="shared" si="31"/>
        <v>2</v>
      </c>
      <c r="J36" s="95"/>
      <c r="K36" s="101">
        <v>4.0</v>
      </c>
      <c r="L36" s="101">
        <v>2.0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50.0</v>
      </c>
      <c r="U36" s="103" t="str">
        <f t="shared" si="10"/>
        <v>4:05 Penalty shot cup (Германия) masterp1ece  - (Испания) Ashao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0.1736111111111111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masterp1ece</v>
      </c>
      <c r="F37" s="101" t="str">
        <f t="shared" si="30"/>
        <v>Ashao</v>
      </c>
      <c r="G37" s="93">
        <f t="shared" si="8"/>
        <v>5</v>
      </c>
      <c r="H37" s="95"/>
      <c r="I37" s="93">
        <f t="shared" si="31"/>
        <v>3</v>
      </c>
      <c r="J37" s="95"/>
      <c r="K37" s="101">
        <v>5.0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51.0</v>
      </c>
      <c r="U37" s="103" t="str">
        <f t="shared" si="10"/>
        <v>4:10 Penalty shot cup (Германия) masterp1ece  - (Испания) Ashao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0.17708333333333334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bullet</v>
      </c>
      <c r="F38" s="101" t="str">
        <f t="shared" si="30"/>
        <v>Ashao</v>
      </c>
      <c r="G38" s="93">
        <f t="shared" si="8"/>
        <v>3</v>
      </c>
      <c r="H38" s="11"/>
      <c r="I38" s="93">
        <f t="shared" si="31"/>
        <v>3</v>
      </c>
      <c r="J38" s="11"/>
      <c r="K38" s="101">
        <v>3.0</v>
      </c>
      <c r="L38" s="101">
        <v>3.0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52.0</v>
      </c>
      <c r="U38" s="103" t="str">
        <f t="shared" si="10"/>
        <v>4:15 Penalty shot cup (Нидерланды) bullet  - (Испания) Ashao</v>
      </c>
      <c r="V38" s="11" t="str">
        <f t="shared" si="11"/>
        <v>3:3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0.18055555555555555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bullet</v>
      </c>
      <c r="F39" s="101" t="str">
        <f t="shared" si="30"/>
        <v>Ashao</v>
      </c>
      <c r="G39" s="93">
        <f t="shared" si="8"/>
        <v>1</v>
      </c>
      <c r="H39" s="11"/>
      <c r="I39" s="93">
        <f t="shared" si="31"/>
        <v>3</v>
      </c>
      <c r="J39" s="11"/>
      <c r="K39" s="101">
        <v>1.0</v>
      </c>
      <c r="L39" s="101">
        <v>3.0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53.0</v>
      </c>
      <c r="U39" s="103" t="str">
        <f t="shared" si="10"/>
        <v>4:20 Penalty shot cup (Нидерланды) bullet  - (Испания) Ashao</v>
      </c>
      <c r="V39" s="11" t="str">
        <f t="shared" si="11"/>
        <v>1:3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0.1840277777777778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bullet</v>
      </c>
      <c r="F40" s="101" t="str">
        <f t="shared" si="30"/>
        <v>Ashao</v>
      </c>
      <c r="G40" s="93">
        <f t="shared" si="8"/>
        <v>4</v>
      </c>
      <c r="H40" s="11"/>
      <c r="I40" s="93">
        <f t="shared" si="31"/>
        <v>2</v>
      </c>
      <c r="J40" s="11"/>
      <c r="K40" s="101">
        <v>4.0</v>
      </c>
      <c r="L40" s="101">
        <v>2.0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54.0</v>
      </c>
      <c r="U40" s="103" t="str">
        <f t="shared" si="10"/>
        <v>4:25 Penalty shot cup (Нидерланды) bullet  - (Испания) Ashao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0.1875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bullet</v>
      </c>
      <c r="F41" s="101" t="str">
        <f t="shared" ref="F41:F46" si="35">$E$6</f>
        <v>masterp1ece</v>
      </c>
      <c r="G41" s="93">
        <f t="shared" si="8"/>
        <v>3</v>
      </c>
      <c r="H41" s="11"/>
      <c r="I41" s="93">
        <f t="shared" si="31"/>
        <v>2</v>
      </c>
      <c r="J41" s="11"/>
      <c r="K41" s="101">
        <v>3.0</v>
      </c>
      <c r="L41" s="101">
        <v>2.0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55.0</v>
      </c>
      <c r="U41" s="103" t="str">
        <f t="shared" si="10"/>
        <v>4:30 Penalty shot cup (Нидерланды) bullet  - (Германия) masterp1ece</v>
      </c>
      <c r="V41" s="11" t="str">
        <f t="shared" si="11"/>
        <v>3:2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0.1909722222222222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bullet</v>
      </c>
      <c r="F42" s="101" t="str">
        <f t="shared" si="35"/>
        <v>masterp1ece</v>
      </c>
      <c r="G42" s="93">
        <f t="shared" si="8"/>
        <v>4</v>
      </c>
      <c r="H42" s="11"/>
      <c r="I42" s="93">
        <f t="shared" si="31"/>
        <v>4</v>
      </c>
      <c r="J42" s="11"/>
      <c r="K42" s="101">
        <v>4.0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56.0</v>
      </c>
      <c r="U42" s="103" t="str">
        <f t="shared" si="10"/>
        <v>4:35 Penalty shot cup (Нидерланды) bullet  - (Германия) masterp1ece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0.19444444444444445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bullet</v>
      </c>
      <c r="F43" s="101" t="str">
        <f t="shared" si="35"/>
        <v>masterp1ece</v>
      </c>
      <c r="G43" s="93">
        <f t="shared" si="8"/>
        <v>4</v>
      </c>
      <c r="H43" s="11"/>
      <c r="I43" s="93">
        <f t="shared" si="31"/>
        <v>4</v>
      </c>
      <c r="J43" s="11"/>
      <c r="K43" s="101">
        <v>4.0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57.0</v>
      </c>
      <c r="U43" s="103" t="str">
        <f t="shared" si="10"/>
        <v>4:40 Penalty shot cup (Нидерланды) bullet  - (Германия) masterp1ece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0.19791666666666666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Ashao</v>
      </c>
      <c r="F44" s="101" t="str">
        <f t="shared" si="35"/>
        <v>masterp1ece</v>
      </c>
      <c r="G44" s="93">
        <f t="shared" si="8"/>
        <v>4</v>
      </c>
      <c r="H44" s="11"/>
      <c r="I44" s="93">
        <f t="shared" si="31"/>
        <v>5</v>
      </c>
      <c r="J44" s="11"/>
      <c r="K44" s="101">
        <v>4.0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58.0</v>
      </c>
      <c r="U44" s="103" t="str">
        <f t="shared" si="10"/>
        <v>4:45 Penalty shot cup (Испания) Ashao  - (Германия) masterp1ece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0.2013888888888889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Ashao</v>
      </c>
      <c r="F45" s="101" t="str">
        <f t="shared" si="35"/>
        <v>masterp1ece</v>
      </c>
      <c r="G45" s="93">
        <f t="shared" si="8"/>
        <v>3</v>
      </c>
      <c r="H45" s="11"/>
      <c r="I45" s="93">
        <f t="shared" si="31"/>
        <v>4</v>
      </c>
      <c r="J45" s="11"/>
      <c r="K45" s="101">
        <v>3.0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59.0</v>
      </c>
      <c r="U45" s="103" t="str">
        <f t="shared" si="10"/>
        <v>4:50 Penalty shot cup (Испания) Ashao  - (Германия) masterp1ece</v>
      </c>
      <c r="V45" s="11" t="str">
        <f t="shared" si="11"/>
        <v>3:4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0.2048611111111111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Ashao</v>
      </c>
      <c r="F46" s="101" t="str">
        <f t="shared" si="35"/>
        <v>masterp1ece</v>
      </c>
      <c r="G46" s="93">
        <f t="shared" si="8"/>
        <v>4</v>
      </c>
      <c r="H46" s="11"/>
      <c r="I46" s="93">
        <f t="shared" si="31"/>
        <v>2</v>
      </c>
      <c r="J46" s="11"/>
      <c r="K46" s="101">
        <v>4.0</v>
      </c>
      <c r="L46" s="101">
        <v>2.0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60.0</v>
      </c>
      <c r="U46" s="103" t="str">
        <f t="shared" si="10"/>
        <v>4:55 Penalty shot cup (Испания) Ashao  - (Германия) masterp1ece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45680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15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5</v>
      </c>
      <c r="AJ3" s="7">
        <f t="array" ref="AJ3">SUM(('ТУР8'!home=AF3)*('ТУР8'!homescore&lt;'ТУР8'!visitorscore),('ТУР8'!visitor=AF3)*('ТУР8'!visitorscore&lt;'ТУР8'!homescore))</f>
        <v>4</v>
      </c>
      <c r="AK3" s="31">
        <f t="array" ref="AK3">SUMIF('ТУР8'!home,AF3,'ТУР8'!homescore)+SUMIF('ТУР8'!visitor,AF3,'ТУР8'!visitorscore)</f>
        <v>90</v>
      </c>
      <c r="AL3" s="32">
        <f t="array" ref="AL3">SUMIF('ТУР8'!home,AF3,'ТУР8'!visitorscore)+SUMIF('ТУР8'!visitor,AF3,'ТУР8'!homescore)</f>
        <v>72</v>
      </c>
      <c r="AM3" s="7">
        <f t="shared" ref="AM3:AM5" si="2">AK3-AL3</f>
        <v>18</v>
      </c>
      <c r="AN3" s="31">
        <f t="array" ref="AN3">AH3*Options!$B$2+AI3*Options!$B$3+AJ3*Options!$B$4+VLOOKUP(AF3,$E$4:$F$9,2,0)</f>
        <v>50</v>
      </c>
      <c r="AO3" s="11">
        <f t="shared" ref="AO3:AO5" si="3">AK3+AM3*10000+AN3*100000000</f>
        <v>5000180090</v>
      </c>
    </row>
    <row r="4">
      <c r="A4" s="11"/>
      <c r="B4" s="8"/>
      <c r="C4" s="40" t="s">
        <v>60</v>
      </c>
      <c r="D4" s="89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15</v>
      </c>
      <c r="X4" s="26">
        <f t="array" ref="X4">VLOOKUP($U4,$AF$3:$AN$5,4,0)</f>
        <v>5</v>
      </c>
      <c r="Y4" s="26">
        <f t="array" ref="Y4">VLOOKUP($U4,$AF$3:$AN$5,5,0)</f>
        <v>4</v>
      </c>
      <c r="Z4" s="26">
        <f t="array" ref="Z4">VLOOKUP($U4,$AF$3:$AN$5,6,0)</f>
        <v>90</v>
      </c>
      <c r="AA4" s="26">
        <f t="array" ref="AA4">VLOOKUP($U4,$AF$3:$AN$5,7,0)</f>
        <v>72</v>
      </c>
      <c r="AB4" s="26">
        <f t="array" ref="AB4">VLOOKUP($U4,$AF$3:$AN$5,8,0)</f>
        <v>18</v>
      </c>
      <c r="AC4" s="26">
        <f t="array" ref="AC4">VLOOKUP($U4,$AF$3:$AN$5,9,0)</f>
        <v>50</v>
      </c>
      <c r="AD4" s="38"/>
      <c r="AE4" s="11"/>
      <c r="AF4" s="39" t="str">
        <f t="shared" si="1"/>
        <v>bullet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6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5</v>
      </c>
      <c r="AJ4" s="7">
        <f t="array" ref="AJ4">SUM(('ТУР8'!home=AF4)*('ТУР8'!homescore&lt;'ТУР8'!visitorscore),('ТУР8'!visitor=AF4)*('ТУР8'!visitorscore&lt;'ТУР8'!homescore))</f>
        <v>13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93</v>
      </c>
      <c r="AM4" s="7">
        <f t="shared" si="2"/>
        <v>-13</v>
      </c>
      <c r="AN4" s="31">
        <f t="array" ref="AN4">AH4*Options!$B$2+AI4*Options!$B$3+AJ4*Options!$B$4+VLOOKUP(AF4,$E$4:$F$9,2,0)</f>
        <v>23</v>
      </c>
      <c r="AO4" s="11">
        <f t="shared" si="3"/>
        <v>2299870080</v>
      </c>
    </row>
    <row r="5">
      <c r="A5" s="11"/>
      <c r="B5" s="8"/>
      <c r="C5" s="40" t="s">
        <v>62</v>
      </c>
      <c r="D5" s="89" t="s">
        <v>48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4</v>
      </c>
      <c r="Y5" s="26">
        <f t="array" ref="Y5">VLOOKUP($U5,$AF$3:$AN$5,5,0)</f>
        <v>12</v>
      </c>
      <c r="Z5" s="26">
        <f t="array" ref="Z5">VLOOKUP($U5,$AF$3:$AN$5,6,0)</f>
        <v>84</v>
      </c>
      <c r="AA5" s="26">
        <f t="array" ref="AA5">VLOOKUP($U5,$AF$3:$AN$5,7,0)</f>
        <v>89</v>
      </c>
      <c r="AB5" s="26">
        <f t="array" ref="AB5">VLOOKUP($U5,$AF$3:$AN$5,8,0)</f>
        <v>-5</v>
      </c>
      <c r="AC5" s="26">
        <f t="array" ref="AC5">VLOOKUP($U5,$AF$3:$AN$5,9,0)</f>
        <v>28</v>
      </c>
      <c r="AD5" s="38"/>
      <c r="AE5" s="11"/>
      <c r="AF5" s="39" t="str">
        <f t="shared" si="1"/>
        <v>masterp1ece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4</v>
      </c>
      <c r="AJ5" s="7">
        <f t="array" ref="AJ5">SUM(('ТУР8'!home=AF5)*('ТУР8'!homescore&lt;'ТУР8'!visitorscore),('ТУР8'!visitor=AF5)*('ТУР8'!visitorscore&lt;'ТУР8'!homescore))</f>
        <v>12</v>
      </c>
      <c r="AK5" s="31">
        <f t="array" ref="AK5">SUMIF('ТУР8'!home,AF5,'ТУР8'!homescore)+SUMIF('ТУР8'!visitor,AF5,'ТУР8'!visitorscore)</f>
        <v>84</v>
      </c>
      <c r="AL5" s="32">
        <f t="array" ref="AL5">SUMIF('ТУР8'!home,AF5,'ТУР8'!visitorscore)+SUMIF('ТУР8'!visitor,AF5,'ТУР8'!homescore)</f>
        <v>89</v>
      </c>
      <c r="AM5" s="7">
        <f t="shared" si="2"/>
        <v>-5</v>
      </c>
      <c r="AN5" s="31">
        <f t="array" ref="AN5">AH5*Options!$B$2+AI5*Options!$B$3+AJ5*Options!$B$4+VLOOKUP(AF5,$E$4:$F$9,2,0)</f>
        <v>28</v>
      </c>
      <c r="AO5" s="11">
        <f t="shared" si="3"/>
        <v>2799950084</v>
      </c>
    </row>
    <row r="6">
      <c r="A6" s="11"/>
      <c r="B6" s="8"/>
      <c r="C6" s="113" t="s">
        <v>64</v>
      </c>
      <c r="D6" s="89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bullet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5</v>
      </c>
      <c r="Y6" s="26">
        <f t="array" ref="Y6">VLOOKUP($U6,$AF$3:$AN$5,5,0)</f>
        <v>13</v>
      </c>
      <c r="Z6" s="26">
        <f t="array" ref="Z6">VLOOKUP($U6,$AF$3:$AN$5,6,0)</f>
        <v>80</v>
      </c>
      <c r="AA6" s="26">
        <f t="array" ref="AA6">VLOOKUP($U6,$AF$3:$AN$5,7,0)</f>
        <v>93</v>
      </c>
      <c r="AB6" s="26">
        <f t="array" ref="AB6">VLOOKUP($U6,$AF$3:$AN$5,8,0)</f>
        <v>-13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0.20833333333333334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Ashao</v>
      </c>
      <c r="F11" s="101" t="str">
        <f t="shared" ref="F11:F16" si="7">$E$5</f>
        <v>bullet</v>
      </c>
      <c r="G11" s="93">
        <f t="shared" ref="G11:G46" si="8">SUM(K11)</f>
        <v>1</v>
      </c>
      <c r="H11" s="95"/>
      <c r="I11" s="93">
        <f t="shared" ref="I11:I17" si="9">SUM(L11)</f>
        <v>3</v>
      </c>
      <c r="J11" s="95"/>
      <c r="K11" s="101">
        <v>1.0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61.0</v>
      </c>
      <c r="U11" s="103" t="str">
        <f t="shared" ref="U11:U46" si="10">TEXT(B11,"h:mm")&amp;" "&amp;($C$1)&amp;" ("&amp;C11&amp;") "&amp;E11&amp;" "&amp;" - ("&amp;D11&amp;") "&amp;F11&amp;""</f>
        <v>5:00 Penalty shot cup (Италия) Ashao  - (Португалия) bullet</v>
      </c>
      <c r="V11" s="11" t="str">
        <f t="shared" ref="V11:V46" si="11">TEXT(G11,"0")&amp;":"&amp;TEXT(I11,"0")</f>
        <v>1:3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0.21180555555555555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Ashao</v>
      </c>
      <c r="F12" s="101" t="str">
        <f t="shared" si="7"/>
        <v>bullet</v>
      </c>
      <c r="G12" s="93">
        <f t="shared" si="8"/>
        <v>4</v>
      </c>
      <c r="H12" s="95"/>
      <c r="I12" s="93">
        <f t="shared" si="9"/>
        <v>2</v>
      </c>
      <c r="J12" s="95"/>
      <c r="K12" s="101">
        <v>4.0</v>
      </c>
      <c r="L12" s="101">
        <v>2.0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62.0</v>
      </c>
      <c r="U12" s="103" t="str">
        <f t="shared" si="10"/>
        <v>5:05 Penalty shot cup (Италия) Ashao  - (Португалия) bullet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0.2152777777777778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Ashao</v>
      </c>
      <c r="F13" s="101" t="str">
        <f t="shared" si="7"/>
        <v>bullet</v>
      </c>
      <c r="G13" s="93">
        <f t="shared" si="8"/>
        <v>2</v>
      </c>
      <c r="H13" s="95"/>
      <c r="I13" s="93">
        <f t="shared" si="9"/>
        <v>4</v>
      </c>
      <c r="J13" s="95"/>
      <c r="K13" s="101">
        <v>2.0</v>
      </c>
      <c r="L13" s="101">
        <v>4.0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63.0</v>
      </c>
      <c r="U13" s="103" t="str">
        <f t="shared" si="10"/>
        <v>5:10 Penalty shot cup (Италия) Ashao  - (Португалия) bullet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0.21875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masterp1ece</v>
      </c>
      <c r="F14" s="101" t="str">
        <f t="shared" si="7"/>
        <v>bullet</v>
      </c>
      <c r="G14" s="93">
        <f t="shared" si="8"/>
        <v>4</v>
      </c>
      <c r="H14" s="95"/>
      <c r="I14" s="93">
        <f t="shared" si="9"/>
        <v>2</v>
      </c>
      <c r="J14" s="95"/>
      <c r="K14" s="101">
        <v>4.0</v>
      </c>
      <c r="L14" s="101">
        <v>2.0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64.0</v>
      </c>
      <c r="U14" s="103" t="str">
        <f t="shared" si="10"/>
        <v>5:15 Penalty shot cup (Аргентина) masterp1ece  - (Португалия) bullet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0.2222222222222222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masterp1ece</v>
      </c>
      <c r="F15" s="101" t="str">
        <f t="shared" si="7"/>
        <v>bullet</v>
      </c>
      <c r="G15" s="93">
        <f t="shared" si="8"/>
        <v>4</v>
      </c>
      <c r="H15" s="95"/>
      <c r="I15" s="93">
        <f t="shared" si="9"/>
        <v>2</v>
      </c>
      <c r="J15" s="95"/>
      <c r="K15" s="101">
        <v>4.0</v>
      </c>
      <c r="L15" s="101">
        <v>2.0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65.0</v>
      </c>
      <c r="U15" s="103" t="str">
        <f t="shared" si="10"/>
        <v>5:20 Penalty shot cup (Аргентина) masterp1ece  - (Португалия) bullet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0.22569444444444445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masterp1ece</v>
      </c>
      <c r="F16" s="101" t="str">
        <f t="shared" si="7"/>
        <v>bullet</v>
      </c>
      <c r="G16" s="93">
        <f t="shared" si="8"/>
        <v>4</v>
      </c>
      <c r="H16" s="95"/>
      <c r="I16" s="93">
        <f t="shared" si="9"/>
        <v>2</v>
      </c>
      <c r="J16" s="95"/>
      <c r="K16" s="101">
        <v>4.0</v>
      </c>
      <c r="L16" s="101">
        <v>2.0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66.0</v>
      </c>
      <c r="U16" s="103" t="str">
        <f t="shared" si="10"/>
        <v>5:25 Penalty shot cup (Аргентина) masterp1ece  - (Португалия) bullet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0.22916666666666666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masterp1ece</v>
      </c>
      <c r="F17" s="101" t="str">
        <f t="shared" ref="F17:F22" si="15">$E$4</f>
        <v>Ashao</v>
      </c>
      <c r="G17" s="93">
        <f t="shared" si="8"/>
        <v>1</v>
      </c>
      <c r="H17" s="95"/>
      <c r="I17" s="93">
        <f t="shared" si="9"/>
        <v>3</v>
      </c>
      <c r="J17" s="95"/>
      <c r="K17" s="26">
        <v>1.0</v>
      </c>
      <c r="L17" s="26">
        <v>3.0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67.0</v>
      </c>
      <c r="U17" s="103" t="str">
        <f t="shared" si="10"/>
        <v>5:30 Penalty shot cup (Аргентина) masterp1ece  - (Италия) Ashao</v>
      </c>
      <c r="V17" s="11" t="str">
        <f t="shared" si="11"/>
        <v>1:3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0.2326388888888889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masterp1ece</v>
      </c>
      <c r="F18" s="101" t="str">
        <f t="shared" si="15"/>
        <v>Ashao</v>
      </c>
      <c r="G18" s="93">
        <f t="shared" si="8"/>
        <v>3</v>
      </c>
      <c r="H18" s="95"/>
      <c r="I18" s="93">
        <f t="shared" ref="I18:I22" si="16">SUM(L18,O18)</f>
        <v>4</v>
      </c>
      <c r="J18" s="95"/>
      <c r="K18" s="101">
        <v>3.0</v>
      </c>
      <c r="L18" s="101">
        <v>4.0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68.0</v>
      </c>
      <c r="U18" s="103" t="str">
        <f t="shared" si="10"/>
        <v>5:35 Penalty shot cup (Аргентина) masterp1ece  - (Италия) Ashao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0.2361111111111111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masterp1ece</v>
      </c>
      <c r="F19" s="101" t="str">
        <f t="shared" si="15"/>
        <v>Ashao</v>
      </c>
      <c r="G19" s="93">
        <f t="shared" si="8"/>
        <v>4</v>
      </c>
      <c r="H19" s="95"/>
      <c r="I19" s="93">
        <f t="shared" si="16"/>
        <v>5</v>
      </c>
      <c r="J19" s="95"/>
      <c r="K19" s="101">
        <v>4.0</v>
      </c>
      <c r="L19" s="101">
        <v>5.0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69.0</v>
      </c>
      <c r="U19" s="103" t="str">
        <f t="shared" si="10"/>
        <v>5:40 Penalty shot cup (Аргентина) masterp1ece  - (Италия) Ashao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0.23958333333333334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bullet</v>
      </c>
      <c r="F20" s="101" t="str">
        <f t="shared" si="15"/>
        <v>Ashao</v>
      </c>
      <c r="G20" s="93">
        <f t="shared" si="8"/>
        <v>4</v>
      </c>
      <c r="H20" s="95"/>
      <c r="I20" s="93">
        <f t="shared" si="16"/>
        <v>4</v>
      </c>
      <c r="J20" s="95"/>
      <c r="K20" s="101">
        <v>4.0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70.0</v>
      </c>
      <c r="U20" s="103" t="str">
        <f t="shared" si="10"/>
        <v>5:45 Penalty shot cup (Португалия) bullet  - (Италия) Ashao</v>
      </c>
      <c r="V20" s="11" t="str">
        <f t="shared" si="11"/>
        <v>4:4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0.24305555555555555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bullet</v>
      </c>
      <c r="F21" s="101" t="str">
        <f t="shared" si="15"/>
        <v>Ashao</v>
      </c>
      <c r="G21" s="93">
        <f t="shared" si="8"/>
        <v>2</v>
      </c>
      <c r="H21" s="95"/>
      <c r="I21" s="93">
        <f t="shared" si="16"/>
        <v>4</v>
      </c>
      <c r="J21" s="95"/>
      <c r="K21" s="101">
        <v>2.0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71.0</v>
      </c>
      <c r="U21" s="103" t="str">
        <f t="shared" si="10"/>
        <v>5:50 Penalty shot cup (Португалия) bullet  - (Италия) Ashao</v>
      </c>
      <c r="V21" s="11" t="str">
        <f t="shared" si="11"/>
        <v>2:4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0.2465277777777778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bullet</v>
      </c>
      <c r="F22" s="101" t="str">
        <f t="shared" si="15"/>
        <v>Ashao</v>
      </c>
      <c r="G22" s="93">
        <f t="shared" si="8"/>
        <v>3</v>
      </c>
      <c r="H22" s="95"/>
      <c r="I22" s="93">
        <f t="shared" si="16"/>
        <v>4</v>
      </c>
      <c r="J22" s="95"/>
      <c r="K22" s="101">
        <v>3.0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72.0</v>
      </c>
      <c r="U22" s="103" t="str">
        <f t="shared" si="10"/>
        <v>5:55 Penalty shot cup (Португалия) bullet  - (Италия) Ashao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0.25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bullet</v>
      </c>
      <c r="F23" s="101" t="str">
        <f t="shared" ref="F23:F28" si="20">$E$6</f>
        <v>masterp1ece</v>
      </c>
      <c r="G23" s="93">
        <f t="shared" si="8"/>
        <v>5</v>
      </c>
      <c r="H23" s="95"/>
      <c r="I23" s="93">
        <f t="shared" ref="I23:I29" si="21">SUM(L23)</f>
        <v>5</v>
      </c>
      <c r="J23" s="95"/>
      <c r="K23" s="101">
        <v>5.0</v>
      </c>
      <c r="L23" s="101">
        <v>5.0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73.0</v>
      </c>
      <c r="U23" s="103" t="str">
        <f t="shared" si="10"/>
        <v>6:00 Penalty shot cup (Португалия) bullet  - (Аргентина) masterp1ece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0.2534722222222222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bullet</v>
      </c>
      <c r="F24" s="101" t="str">
        <f t="shared" si="20"/>
        <v>masterp1ece</v>
      </c>
      <c r="G24" s="93">
        <f t="shared" si="8"/>
        <v>5</v>
      </c>
      <c r="H24" s="95"/>
      <c r="I24" s="93">
        <f t="shared" si="21"/>
        <v>5</v>
      </c>
      <c r="J24" s="95"/>
      <c r="K24" s="101">
        <v>5.0</v>
      </c>
      <c r="L24" s="101">
        <v>5.0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74.0</v>
      </c>
      <c r="U24" s="103" t="str">
        <f t="shared" si="10"/>
        <v>6:05 Penalty shot cup (Португалия) bullet  - (Аргентина) masterp1ece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0.2569444444444444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bullet</v>
      </c>
      <c r="F25" s="101" t="str">
        <f t="shared" si="20"/>
        <v>masterp1ece</v>
      </c>
      <c r="G25" s="93">
        <f t="shared" si="8"/>
        <v>2</v>
      </c>
      <c r="H25" s="95"/>
      <c r="I25" s="93">
        <f t="shared" si="21"/>
        <v>4</v>
      </c>
      <c r="J25" s="95"/>
      <c r="K25" s="108">
        <v>2.0</v>
      </c>
      <c r="L25" s="108">
        <v>4.0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75.0</v>
      </c>
      <c r="U25" s="103" t="str">
        <f t="shared" si="10"/>
        <v>6:10 Penalty shot cup (Португалия) bullet  - (Аргентина) masterp1ece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0.2604166666666667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Ashao</v>
      </c>
      <c r="F26" s="101" t="str">
        <f t="shared" si="20"/>
        <v>masterp1ece</v>
      </c>
      <c r="G26" s="93">
        <f t="shared" si="8"/>
        <v>4</v>
      </c>
      <c r="H26" s="95"/>
      <c r="I26" s="93">
        <f t="shared" si="21"/>
        <v>2</v>
      </c>
      <c r="J26" s="95"/>
      <c r="K26" s="108">
        <v>4.0</v>
      </c>
      <c r="L26" s="108">
        <v>2.0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76.0</v>
      </c>
      <c r="U26" s="103" t="str">
        <f t="shared" si="10"/>
        <v>6:15 Penalty shot cup (Италия) Ashao  - (Аргентина) masterp1ece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0.2638888888888889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Ashao</v>
      </c>
      <c r="F27" s="101" t="str">
        <f t="shared" si="20"/>
        <v>masterp1ece</v>
      </c>
      <c r="G27" s="93">
        <f t="shared" si="8"/>
        <v>4</v>
      </c>
      <c r="H27" s="95"/>
      <c r="I27" s="93">
        <f t="shared" si="21"/>
        <v>4</v>
      </c>
      <c r="J27" s="95"/>
      <c r="K27" s="108">
        <v>4.0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77.0</v>
      </c>
      <c r="U27" s="103" t="str">
        <f t="shared" si="10"/>
        <v>6:20 Penalty shot cup (Италия) Ashao  - (Аргентина) masterp1ece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0.2673611111111111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Ashao</v>
      </c>
      <c r="F28" s="101" t="str">
        <f t="shared" si="20"/>
        <v>masterp1ece</v>
      </c>
      <c r="G28" s="93">
        <f t="shared" si="8"/>
        <v>4</v>
      </c>
      <c r="H28" s="95"/>
      <c r="I28" s="93">
        <f t="shared" si="21"/>
        <v>1</v>
      </c>
      <c r="J28" s="95"/>
      <c r="K28" s="101">
        <v>4.0</v>
      </c>
      <c r="L28" s="101">
        <v>1.0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78.0</v>
      </c>
      <c r="U28" s="103" t="str">
        <f t="shared" si="10"/>
        <v>6:25 Penalty shot cup (Италия) Ashao  - (Аргентина) masterp1ece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0.2708333333333333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Ashao</v>
      </c>
      <c r="F29" s="101" t="str">
        <f t="shared" ref="F29:F34" si="25">$E$5</f>
        <v>bullet</v>
      </c>
      <c r="G29" s="93">
        <f t="shared" si="8"/>
        <v>5</v>
      </c>
      <c r="H29" s="95"/>
      <c r="I29" s="93">
        <f t="shared" si="21"/>
        <v>3</v>
      </c>
      <c r="J29" s="93"/>
      <c r="K29" s="109">
        <v>5.0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79.0</v>
      </c>
      <c r="U29" s="103" t="str">
        <f t="shared" si="10"/>
        <v>6:30 Penalty shot cup (Италия) Ashao  - (Португалия) bullet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0.2743055555555556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Ashao</v>
      </c>
      <c r="F30" s="101" t="str">
        <f t="shared" si="25"/>
        <v>bullet</v>
      </c>
      <c r="G30" s="93">
        <f t="shared" si="8"/>
        <v>4</v>
      </c>
      <c r="H30" s="95"/>
      <c r="I30" s="93">
        <f t="shared" ref="I30:I34" si="26">SUM(L30,O30)</f>
        <v>4</v>
      </c>
      <c r="J30" s="95"/>
      <c r="K30" s="101">
        <v>4.0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80.0</v>
      </c>
      <c r="U30" s="103" t="str">
        <f t="shared" si="10"/>
        <v>6:35 Penalty shot cup (Италия) Ashao  - (Португалия) bullet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0.2777777777777778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Ashao</v>
      </c>
      <c r="F31" s="101" t="str">
        <f t="shared" si="25"/>
        <v>bullet</v>
      </c>
      <c r="G31" s="93">
        <f t="shared" si="8"/>
        <v>2</v>
      </c>
      <c r="H31" s="95"/>
      <c r="I31" s="93">
        <f t="shared" si="26"/>
        <v>3</v>
      </c>
      <c r="J31" s="95"/>
      <c r="K31" s="101">
        <v>2.0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81.0</v>
      </c>
      <c r="U31" s="103" t="str">
        <f t="shared" si="10"/>
        <v>6:40 Penalty shot cup (Италия) Ashao  - (Португалия) bullet</v>
      </c>
      <c r="V31" s="11" t="str">
        <f t="shared" si="11"/>
        <v>2:3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0.28125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masterp1ece</v>
      </c>
      <c r="F32" s="101" t="str">
        <f t="shared" si="25"/>
        <v>bullet</v>
      </c>
      <c r="G32" s="93">
        <f t="shared" si="8"/>
        <v>4</v>
      </c>
      <c r="H32" s="95"/>
      <c r="I32" s="93">
        <f t="shared" si="26"/>
        <v>5</v>
      </c>
      <c r="J32" s="95"/>
      <c r="K32" s="101">
        <v>4.0</v>
      </c>
      <c r="L32" s="101">
        <v>5.0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82.0</v>
      </c>
      <c r="U32" s="103" t="str">
        <f t="shared" si="10"/>
        <v>6:45 Penalty shot cup (Аргентина) masterp1ece  - (Португалия) bullet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0.2847222222222222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masterp1ece</v>
      </c>
      <c r="F33" s="101" t="str">
        <f t="shared" si="25"/>
        <v>bullet</v>
      </c>
      <c r="G33" s="93">
        <f t="shared" si="8"/>
        <v>4</v>
      </c>
      <c r="H33" s="95"/>
      <c r="I33" s="93">
        <f t="shared" si="26"/>
        <v>3</v>
      </c>
      <c r="J33" s="95">
        <v>5.0</v>
      </c>
      <c r="K33" s="101">
        <v>4.0</v>
      </c>
      <c r="L33" s="101">
        <v>3.0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83.0</v>
      </c>
      <c r="U33" s="103" t="str">
        <f t="shared" si="10"/>
        <v>6:50 Penalty shot cup (Аргентина) masterp1ece  - (Португалия) bullet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0.2881944444444444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masterp1ece</v>
      </c>
      <c r="F34" s="101" t="str">
        <f t="shared" si="25"/>
        <v>bullet</v>
      </c>
      <c r="G34" s="93">
        <f t="shared" si="8"/>
        <v>5</v>
      </c>
      <c r="H34" s="95"/>
      <c r="I34" s="93">
        <f t="shared" si="26"/>
        <v>3</v>
      </c>
      <c r="J34" s="95"/>
      <c r="K34" s="101">
        <v>5.0</v>
      </c>
      <c r="L34" s="101">
        <v>3.0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84.0</v>
      </c>
      <c r="U34" s="103" t="str">
        <f t="shared" si="10"/>
        <v>6:55 Penalty shot cup (Аргентина) masterp1ece  - (Португалия) bullet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0.2916666666666667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masterp1ece</v>
      </c>
      <c r="F35" s="101" t="str">
        <f t="shared" ref="F35:F40" si="30">$E$4</f>
        <v>Ashao</v>
      </c>
      <c r="G35" s="93">
        <f t="shared" si="8"/>
        <v>4</v>
      </c>
      <c r="H35" s="95"/>
      <c r="I35" s="93">
        <f t="shared" ref="I35:I46" si="31">SUM(L35)</f>
        <v>4</v>
      </c>
      <c r="J35" s="95"/>
      <c r="K35" s="101">
        <v>4.0</v>
      </c>
      <c r="L35" s="101">
        <v>4.0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85.0</v>
      </c>
      <c r="U35" s="103" t="str">
        <f t="shared" si="10"/>
        <v>7:00 Penalty shot cup (Аргентина) masterp1ece  - (Италия) Ashao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0.2951388888888889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masterp1ece</v>
      </c>
      <c r="F36" s="101" t="str">
        <f t="shared" si="30"/>
        <v>Ashao</v>
      </c>
      <c r="G36" s="93">
        <f t="shared" si="8"/>
        <v>3</v>
      </c>
      <c r="H36" s="95"/>
      <c r="I36" s="93">
        <f t="shared" si="31"/>
        <v>4</v>
      </c>
      <c r="J36" s="95"/>
      <c r="K36" s="101">
        <v>3.0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86.0</v>
      </c>
      <c r="U36" s="103" t="str">
        <f t="shared" si="10"/>
        <v>7:05 Penalty shot cup (Аргентина) masterp1ece  - (Италия) Ashao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0.2986111111111111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masterp1ece</v>
      </c>
      <c r="F37" s="101" t="str">
        <f t="shared" si="30"/>
        <v>Ashao</v>
      </c>
      <c r="G37" s="93">
        <f t="shared" si="8"/>
        <v>3</v>
      </c>
      <c r="H37" s="95"/>
      <c r="I37" s="93">
        <f t="shared" si="31"/>
        <v>4</v>
      </c>
      <c r="J37" s="95"/>
      <c r="K37" s="101">
        <v>3.0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87.0</v>
      </c>
      <c r="U37" s="103" t="str">
        <f t="shared" si="10"/>
        <v>7:10 Penalty shot cup (Аргентина) masterp1ece  - (Италия) Ashao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0.3020833333333333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bullet</v>
      </c>
      <c r="F38" s="101" t="str">
        <f t="shared" si="30"/>
        <v>Ashao</v>
      </c>
      <c r="G38" s="93">
        <f t="shared" si="8"/>
        <v>2</v>
      </c>
      <c r="H38" s="11"/>
      <c r="I38" s="93">
        <f t="shared" si="31"/>
        <v>4</v>
      </c>
      <c r="J38" s="11"/>
      <c r="K38" s="101">
        <v>2.0</v>
      </c>
      <c r="L38" s="101">
        <v>4.0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88.0</v>
      </c>
      <c r="U38" s="103" t="str">
        <f t="shared" si="10"/>
        <v>7:15 Penalty shot cup (Португалия) bullet  - (Италия) Ashao</v>
      </c>
      <c r="V38" s="11" t="str">
        <f t="shared" si="11"/>
        <v>2:4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0.3055555555555556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bullet</v>
      </c>
      <c r="F39" s="101" t="str">
        <f t="shared" si="30"/>
        <v>Ashao</v>
      </c>
      <c r="G39" s="93">
        <f t="shared" si="8"/>
        <v>3</v>
      </c>
      <c r="H39" s="11"/>
      <c r="I39" s="93">
        <f t="shared" si="31"/>
        <v>4</v>
      </c>
      <c r="J39" s="11"/>
      <c r="K39" s="101">
        <v>3.0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89.0</v>
      </c>
      <c r="U39" s="103" t="str">
        <f t="shared" si="10"/>
        <v>7:20 Penalty shot cup (Португалия) bullet  - (Италия) Ashao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0.3090277777777778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bullet</v>
      </c>
      <c r="F40" s="101" t="str">
        <f t="shared" si="30"/>
        <v>Ashao</v>
      </c>
      <c r="G40" s="93">
        <f t="shared" si="8"/>
        <v>5</v>
      </c>
      <c r="H40" s="11"/>
      <c r="I40" s="93">
        <f t="shared" si="31"/>
        <v>5</v>
      </c>
      <c r="J40" s="11"/>
      <c r="K40" s="101">
        <v>5.0</v>
      </c>
      <c r="L40" s="101">
        <v>5.0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90.0</v>
      </c>
      <c r="U40" s="103" t="str">
        <f t="shared" si="10"/>
        <v>7:25 Penalty shot cup (Португалия) bullet  - (Италия) Ashao</v>
      </c>
      <c r="V40" s="11" t="str">
        <f t="shared" si="11"/>
        <v>5:5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0.3125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bullet</v>
      </c>
      <c r="F41" s="101" t="str">
        <f t="shared" ref="F41:F46" si="35">$E$6</f>
        <v>masterp1ece</v>
      </c>
      <c r="G41" s="93">
        <f t="shared" si="8"/>
        <v>5</v>
      </c>
      <c r="H41" s="11"/>
      <c r="I41" s="93">
        <f t="shared" si="31"/>
        <v>3</v>
      </c>
      <c r="J41" s="11"/>
      <c r="K41" s="101">
        <v>5.0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91.0</v>
      </c>
      <c r="U41" s="103" t="str">
        <f t="shared" si="10"/>
        <v>7:30 Penalty shot cup (Португалия) bullet  - (Аргентина) masterp1ece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0.3159722222222222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bullet</v>
      </c>
      <c r="F42" s="101" t="str">
        <f t="shared" si="35"/>
        <v>masterp1ece</v>
      </c>
      <c r="G42" s="93">
        <f t="shared" si="8"/>
        <v>4</v>
      </c>
      <c r="H42" s="11"/>
      <c r="I42" s="93">
        <f t="shared" si="31"/>
        <v>3</v>
      </c>
      <c r="J42" s="11"/>
      <c r="K42" s="101">
        <v>4.0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92.0</v>
      </c>
      <c r="U42" s="103" t="str">
        <f t="shared" si="10"/>
        <v>7:35 Penalty shot cup (Португалия) bullet  - (Аргентина) masterp1ece</v>
      </c>
      <c r="V42" s="11" t="str">
        <f t="shared" si="11"/>
        <v>4:3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0.3194444444444444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bullet</v>
      </c>
      <c r="F43" s="101" t="str">
        <f t="shared" si="35"/>
        <v>masterp1ece</v>
      </c>
      <c r="G43" s="93">
        <f t="shared" si="8"/>
        <v>4</v>
      </c>
      <c r="H43" s="11"/>
      <c r="I43" s="93">
        <f t="shared" si="31"/>
        <v>5</v>
      </c>
      <c r="J43" s="11"/>
      <c r="K43" s="101">
        <v>4.0</v>
      </c>
      <c r="L43" s="101">
        <v>5.0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93.0</v>
      </c>
      <c r="U43" s="103" t="str">
        <f t="shared" si="10"/>
        <v>7:40 Penalty shot cup (Португалия) bullet  - (Аргентина) masterp1ece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0.3229166666666667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Ashao</v>
      </c>
      <c r="F44" s="101" t="str">
        <f t="shared" si="35"/>
        <v>masterp1ece</v>
      </c>
      <c r="G44" s="93">
        <f t="shared" si="8"/>
        <v>4</v>
      </c>
      <c r="H44" s="11"/>
      <c r="I44" s="93">
        <f t="shared" si="31"/>
        <v>3</v>
      </c>
      <c r="J44" s="11"/>
      <c r="K44" s="101">
        <v>4.0</v>
      </c>
      <c r="L44" s="101">
        <v>3.0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94.0</v>
      </c>
      <c r="U44" s="103" t="str">
        <f t="shared" si="10"/>
        <v>7:45 Penalty shot cup (Италия) Ashao  - (Аргентина) masterp1ece</v>
      </c>
      <c r="V44" s="11" t="str">
        <f t="shared" si="11"/>
        <v>4:3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0.3263888888888889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Ashao</v>
      </c>
      <c r="F45" s="101" t="str">
        <f t="shared" si="35"/>
        <v>masterp1ece</v>
      </c>
      <c r="G45" s="93">
        <f t="shared" si="8"/>
        <v>4</v>
      </c>
      <c r="H45" s="11"/>
      <c r="I45" s="93">
        <f t="shared" si="31"/>
        <v>5</v>
      </c>
      <c r="J45" s="11"/>
      <c r="K45" s="101">
        <v>4.0</v>
      </c>
      <c r="L45" s="101">
        <v>5.0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95.0</v>
      </c>
      <c r="U45" s="103" t="str">
        <f t="shared" si="10"/>
        <v>7:50 Penalty shot cup (Италия) Ashao  - (Аргентина) masterp1ece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0.3298611111111111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Ashao</v>
      </c>
      <c r="F46" s="101" t="str">
        <f t="shared" si="35"/>
        <v>masterp1ece</v>
      </c>
      <c r="G46" s="93">
        <f t="shared" si="8"/>
        <v>3</v>
      </c>
      <c r="H46" s="11"/>
      <c r="I46" s="93">
        <f t="shared" si="31"/>
        <v>1</v>
      </c>
      <c r="J46" s="11"/>
      <c r="K46" s="101">
        <v>3.0</v>
      </c>
      <c r="L46" s="101">
        <v>1.0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96.0</v>
      </c>
      <c r="U46" s="103" t="str">
        <f t="shared" si="10"/>
        <v>7:55 Penalty shot cup (Италия) Ashao  - (Аргентина) masterp1ece</v>
      </c>
      <c r="V46" s="11" t="str">
        <f t="shared" si="11"/>
        <v>3:1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15.75" customHeight="1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5.75" customHeight="1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