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<sst xmlns="http://schemas.openxmlformats.org/spreadsheetml/2006/main" count="437" uniqueCount="72">
  <si>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</si>
  <si>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</si>
  <si>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</si>
  <si>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</si>
  <si>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</si>
  <si>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</si>
  <si>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</si>
  <si>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</si>
  <si>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</si>
  <si>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</si>
  <si>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</si>
  <si>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</si>
  <si>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</si>
  <si>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</si>
  <si>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</si>
  <si>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</si>
  <si>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</si>
  <si>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</si>
  <si>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</si>
  <si>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</si>
  <si>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</si>
  <si>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</si>
  <si>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</si>
  <si>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</si>
  <si>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Павел Г.</t>
  </si>
  <si>
    <t>Италия</t>
  </si>
  <si>
    <t>Mentill</t>
  </si>
  <si>
    <t>Расуль В.</t>
  </si>
  <si>
    <t>Германия</t>
  </si>
  <si>
    <t>rasval</t>
  </si>
  <si>
    <t>Халиль Л.</t>
  </si>
  <si>
    <t>Аргентина</t>
  </si>
  <si>
    <t>archi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</si>
  <si>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</si>
  <si>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</si>
  <si>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</si>
  <si>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</si>
  <si>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</si>
  <si>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</si>
  <si>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</si>
  <si>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</si>
  <si>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</si>
  <si>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</si>
  <si>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</si>
  <si>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</si>
  <si>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</si>
  <si>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</si>
  <si>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</si>
  <si>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</si>
  <si>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</si>
  <si>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Илья Ш.</t>
  </si>
  <si>
    <t>Испания</t>
  </si>
  <si>
    <t>maymay</t>
  </si>
  <si>
    <t>Сергей Б.</t>
  </si>
  <si>
    <t>Ashao</t>
  </si>
  <si>
    <t>Тимур А.</t>
  </si>
  <si>
    <t>Arrow-</t>
  </si>
  <si>
    <t>ТУР4</t>
  </si>
  <si>
    <t>ТУР5</t>
  </si>
  <si>
    <t>ТУР6</t>
  </si>
  <si>
    <t>Дмитрий Ч.</t>
  </si>
  <si>
    <t>Chaos</t>
  </si>
  <si>
    <t xml:space="preserve">Евгений П. </t>
  </si>
  <si>
    <t>Dresel</t>
  </si>
  <si>
    <t>Тимофей Б.</t>
  </si>
  <si>
    <t>debosch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</si>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</sst>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14</v>
      </c>
      <c r="AJ3" s="7">
        <f t="array" ref="AJ3">SUM((home=AF3)*(homescore&lt;visitorscore),(visitor=AF3)*(visitorscore&lt;homescore))</f>
        <v>3</v>
      </c>
      <c r="AK3" s="31">
        <f t="array" ref="AK3">SUMIF(home,AF3,homescore)+SUMIF(visitor,AF3,visitorscore)</f>
        <v>68</v>
      </c>
      <c r="AL3" s="32">
        <f t="array" ref="AL3">SUMIF(home,AF3,visitorscore)+SUMIF(visitor,AF3,homescore)</f>
        <v>64</v>
      </c>
      <c r="AM3" s="7">
        <f t="shared" ref="AM3:AM5" si="2">AK3-AL3</f>
        <v>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3500040068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68</v>
      </c>
      <c r="AA4" s="26">
        <f t="array" ref="AA4">VLOOKUP($U4,$AF$3:$AN$5,7,0)</f>
        <v>64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12</v>
      </c>
      <c r="AJ4" s="7">
        <f t="array" ref="AJ4">SUM((home=AF4)*(homescore&lt;visitorscore),(visitor=AF4)*(visitorscore&lt;homescore))</f>
        <v>5</v>
      </c>
      <c r="AK4" s="31">
        <f t="array" ref="AK4">SUMIF(home,AF4,homescore)+SUMIF(visitor,AF4,visitorscore)</f>
        <v>78</v>
      </c>
      <c r="AL4" s="32">
        <f t="array" ref="AL4">SUMIF(home,AF4,visitorscore)+SUMIF(visitor,AF4,homescore)</f>
        <v>74</v>
      </c>
      <c r="AM4" s="7">
        <f t="shared" si="2"/>
        <v>4</v>
      </c>
      <c r="AN4" s="31">
        <f t="array" ref="AN4">AH4*Options!$B$2+AI4*Options!$B$3+AJ4*Options!$B$4+VLOOKUP(AF4,$E$4:$F$9,2,0)</f>
        <v>33</v>
      </c>
      <c r="AO4" s="11">
        <f t="shared" si="3"/>
        <v>3300040078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78</v>
      </c>
      <c r="AA5" s="26">
        <f t="array" ref="AA5">VLOOKUP($U5,$AF$3:$AN$5,7,0)</f>
        <v>74</v>
      </c>
      <c r="AB5" s="26">
        <f t="array" ref="AB5">VLOOKUP($U5,$AF$3:$AN$5,8,0)</f>
        <v>4</v>
      </c>
      <c r="AC5" s="26">
        <f t="array" ref="AC5">VLOOKUP($U5,$AF$3:$AN$5,9,0)</f>
        <v>33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3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92</v>
      </c>
      <c r="AM5" s="7">
        <f t="shared" si="2"/>
        <v>-8</v>
      </c>
      <c r="AN5" s="31">
        <f t="array" ref="AN5">AH5*Options!$B$2+AI5*Options!$B$3+AJ5*Options!$B$4+VLOOKUP(AF5,$E$4:$F$9,2,0)</f>
        <v>21</v>
      </c>
      <c r="AO5" s="11">
        <f t="shared" si="3"/>
        <v>2099920084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archi</v>
      </c>
      <c r="V6" s="47">
        <f t="array" ref="V6">VLOOKUP($U6,$AF$3:$AN$5,2,0)</f>
        <v>24</v>
      </c>
      <c r="W6" s="48">
        <f t="array" ref="W6">VLOOKUP($U6,$AF$3:$AN$5,3,0)</f>
        <v>3</v>
      </c>
      <c r="X6" s="48">
        <f t="array" ref="X6">VLOOKUP($U6,$AF$3:$AN$5,4,0)</f>
        <v>12</v>
      </c>
      <c r="Y6" s="48">
        <f t="array" ref="Y6">VLOOKUP($U6,$AF$3:$AN$5,5,0)</f>
        <v>9</v>
      </c>
      <c r="Z6" s="48">
        <f t="array" ref="Z6">VLOOKUP($U6,$AF$3:$AN$5,6,0)</f>
        <v>84</v>
      </c>
      <c r="AA6" s="48">
        <f t="array" ref="AA6">VLOOKUP($U6,$AF$3:$AN$5,7,0)</f>
        <v>92</v>
      </c>
      <c r="AB6" s="48">
        <f t="array" ref="AB6">VLOOKUP($U6,$AF$3:$AN$5,8,0)</f>
        <v>-8</v>
      </c>
      <c r="AC6" s="48">
        <f t="array" ref="AC6">VLOOKUP($U6,$AF$3:$AN$5,9,0)</f>
        <v>21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Mentill</v>
      </c>
      <c r="F11" s="66" t="str">
        <f t="shared" ref="F11:F16" si="7">$E$5</f>
        <v>rasval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Mentill  - (Германия) rasval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Mentill</v>
      </c>
      <c r="F12" s="66" t="str">
        <f t="shared" si="7"/>
        <v>rasval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Mentill  - (Германия) rasval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Mentill</v>
      </c>
      <c r="F13" s="66" t="str">
        <f t="shared" si="7"/>
        <v>rasval</v>
      </c>
      <c r="G13" s="54">
        <f t="shared" si="8"/>
        <v>0</v>
      </c>
      <c r="H13" s="56"/>
      <c r="I13" s="54">
        <f t="shared" si="9"/>
        <v>0</v>
      </c>
      <c r="J13" s="56"/>
      <c r="K13" s="66" t="s">
        <v>42</v>
      </c>
      <c r="L13" s="66" t="s">
        <v>42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Mentill  - (Германия) rasval</v>
      </c>
      <c r="V13" s="40" t="str">
        <f t="shared" si="11"/>
        <v>0:0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archi</v>
      </c>
      <c r="F14" s="66" t="str">
        <f t="shared" si="7"/>
        <v>rasval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archi  - (Германия) rasval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archi</v>
      </c>
      <c r="F15" s="66" t="str">
        <f t="shared" si="7"/>
        <v>rasval</v>
      </c>
      <c r="G15" s="54">
        <f t="shared" si="8"/>
        <v>2</v>
      </c>
      <c r="H15" s="56"/>
      <c r="I15" s="54">
        <f t="shared" si="9"/>
        <v>4</v>
      </c>
      <c r="J15" s="56"/>
      <c r="K15" s="66">
        <v>2.0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archi  - (Германия) rasval</v>
      </c>
      <c r="V15" s="40" t="str">
        <f t="shared" si="11"/>
        <v>2:4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archi</v>
      </c>
      <c r="F16" s="66" t="str">
        <f t="shared" si="7"/>
        <v>rasval</v>
      </c>
      <c r="G16" s="54">
        <f t="shared" si="8"/>
        <v>5</v>
      </c>
      <c r="H16" s="56"/>
      <c r="I16" s="54">
        <f t="shared" si="9"/>
        <v>5</v>
      </c>
      <c r="J16" s="56"/>
      <c r="K16" s="66">
        <v>5.0</v>
      </c>
      <c r="L16" s="66">
        <v>5.0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archi  - (Германия) rasval</v>
      </c>
      <c r="V16" s="40" t="str">
        <f t="shared" si="11"/>
        <v>5:5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archi</v>
      </c>
      <c r="F17" s="66" t="str">
        <f t="shared" ref="F17:F22" si="15">$E$4</f>
        <v>Mentill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archi  - (Италия) Mentill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archi</v>
      </c>
      <c r="F18" s="66" t="str">
        <f t="shared" si="15"/>
        <v>Mentill</v>
      </c>
      <c r="G18" s="54">
        <f t="shared" si="8"/>
        <v>3</v>
      </c>
      <c r="H18" s="56"/>
      <c r="I18" s="54">
        <f t="shared" ref="I18:I22" si="16">SUM(L18,O18)</f>
        <v>3</v>
      </c>
      <c r="J18" s="56"/>
      <c r="K18" s="66">
        <v>3.0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archi  - (Италия) Mentill</v>
      </c>
      <c r="V18" s="40" t="str">
        <f t="shared" si="11"/>
        <v>3:3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archi</v>
      </c>
      <c r="F19" s="66" t="str">
        <f t="shared" si="15"/>
        <v>Mentill</v>
      </c>
      <c r="G19" s="54">
        <f t="shared" si="8"/>
        <v>4</v>
      </c>
      <c r="H19" s="56"/>
      <c r="I19" s="54">
        <f t="shared" si="16"/>
        <v>4</v>
      </c>
      <c r="J19" s="66"/>
      <c r="K19" s="73">
        <v>4.0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archi  - (Италия) Mentill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rasval</v>
      </c>
      <c r="F20" s="66" t="str">
        <f t="shared" si="15"/>
        <v>Mentill</v>
      </c>
      <c r="G20" s="54">
        <f t="shared" si="8"/>
        <v>2</v>
      </c>
      <c r="H20" s="56"/>
      <c r="I20" s="54">
        <f t="shared" si="16"/>
        <v>4</v>
      </c>
      <c r="J20" s="56"/>
      <c r="K20" s="66">
        <v>2.0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rasval  - (Италия) Mentill</v>
      </c>
      <c r="V20" s="40" t="str">
        <f t="shared" si="11"/>
        <v>2:4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rasval</v>
      </c>
      <c r="F21" s="66" t="str">
        <f t="shared" si="15"/>
        <v>Mentill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rasval  - (Италия) Mentill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rasval</v>
      </c>
      <c r="F22" s="66" t="str">
        <f t="shared" si="15"/>
        <v>Mentill</v>
      </c>
      <c r="G22" s="54">
        <f t="shared" si="8"/>
        <v>4</v>
      </c>
      <c r="H22" s="56"/>
      <c r="I22" s="54">
        <f t="shared" si="16"/>
        <v>4</v>
      </c>
      <c r="J22" s="56" t="s">
        <v>42</v>
      </c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rasval  - (Италия) Mentill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rasval</v>
      </c>
      <c r="F23" s="66" t="str">
        <f t="shared" ref="F23:F28" si="20">$E$6</f>
        <v>archi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rasval  - (Аргентина) archi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rasval</v>
      </c>
      <c r="F24" s="66" t="str">
        <f t="shared" si="20"/>
        <v>archi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rasval  - (Аргентина) archi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rasval</v>
      </c>
      <c r="F25" s="66" t="str">
        <f t="shared" si="20"/>
        <v>archi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rasval  - (Аргентина) archi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Mentill</v>
      </c>
      <c r="F26" s="66" t="str">
        <f t="shared" si="20"/>
        <v>archi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Mentill  - (Аргентина) archi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Mentill</v>
      </c>
      <c r="F27" s="66" t="str">
        <f t="shared" si="20"/>
        <v>archi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Mentill  - (Аргентина) archi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Mentill</v>
      </c>
      <c r="F28" s="66" t="str">
        <f t="shared" si="20"/>
        <v>archi</v>
      </c>
      <c r="G28" s="54">
        <f t="shared" si="8"/>
        <v>3</v>
      </c>
      <c r="H28" s="56"/>
      <c r="I28" s="54">
        <f t="shared" si="21"/>
        <v>3</v>
      </c>
      <c r="J28" s="56"/>
      <c r="K28" s="6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Mentill  - (Аргентина) archi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Mentill</v>
      </c>
      <c r="F29" s="66" t="str">
        <f t="shared" ref="F29:F34" si="25">$E$5</f>
        <v>rasval</v>
      </c>
      <c r="G29" s="54">
        <f t="shared" si="8"/>
        <v>4</v>
      </c>
      <c r="H29" s="56"/>
      <c r="I29" s="54">
        <f t="shared" si="21"/>
        <v>3</v>
      </c>
      <c r="J29" s="54"/>
      <c r="K29" s="76">
        <v>4.0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Mentill  - (Германия) rasval</v>
      </c>
      <c r="V29" s="40" t="str">
        <f t="shared" si="11"/>
        <v>4:3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Mentill</v>
      </c>
      <c r="F30" s="66" t="str">
        <f t="shared" si="25"/>
        <v>rasval</v>
      </c>
      <c r="G30" s="54">
        <f t="shared" si="8"/>
        <v>0</v>
      </c>
      <c r="H30" s="56"/>
      <c r="I30" s="54">
        <f t="shared" ref="I30:I34" si="26">SUM(L30,O30)</f>
        <v>0</v>
      </c>
      <c r="J30" s="56"/>
      <c r="K30" s="66" t="s">
        <v>42</v>
      </c>
      <c r="L30" s="66" t="s">
        <v>42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Mentill  - (Германия) rasval</v>
      </c>
      <c r="V30" s="40" t="str">
        <f t="shared" si="11"/>
        <v>0:0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Mentill</v>
      </c>
      <c r="F31" s="66" t="str">
        <f t="shared" si="25"/>
        <v>rasval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Mentill  - (Германия) rasval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archi</v>
      </c>
      <c r="F32" s="66" t="str">
        <f t="shared" si="25"/>
        <v>rasval</v>
      </c>
      <c r="G32" s="54">
        <f t="shared" si="8"/>
        <v>3</v>
      </c>
      <c r="H32" s="56"/>
      <c r="I32" s="54">
        <f t="shared" si="26"/>
        <v>1</v>
      </c>
      <c r="J32" s="56"/>
      <c r="K32" s="66">
        <v>3.0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archi  - (Германия) rasval</v>
      </c>
      <c r="V32" s="40" t="str">
        <f t="shared" si="11"/>
        <v>3:1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archi</v>
      </c>
      <c r="F33" s="66" t="str">
        <f t="shared" si="25"/>
        <v>rasval</v>
      </c>
      <c r="G33" s="54">
        <f t="shared" si="8"/>
        <v>4</v>
      </c>
      <c r="H33" s="56"/>
      <c r="I33" s="54">
        <f t="shared" si="26"/>
        <v>5</v>
      </c>
      <c r="J33" s="56">
        <v>5.0</v>
      </c>
      <c r="K33" s="66">
        <v>4.0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archi  - (Германия) rasval</v>
      </c>
      <c r="V33" s="40" t="str">
        <f t="shared" si="11"/>
        <v>4:5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archi</v>
      </c>
      <c r="F34" s="66" t="str">
        <f t="shared" si="25"/>
        <v>rasval</v>
      </c>
      <c r="G34" s="54">
        <f t="shared" si="8"/>
        <v>4</v>
      </c>
      <c r="H34" s="56"/>
      <c r="I34" s="54">
        <f t="shared" si="26"/>
        <v>5</v>
      </c>
      <c r="J34" s="56">
        <v>2.0</v>
      </c>
      <c r="K34" s="66">
        <v>4.0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archi  - (Германия) rasval</v>
      </c>
      <c r="V34" s="40" t="str">
        <f t="shared" si="11"/>
        <v>4:5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archi</v>
      </c>
      <c r="F35" s="66" t="str">
        <f t="shared" ref="F35:F40" si="30">$E$4</f>
        <v>Mentill</v>
      </c>
      <c r="G35" s="54">
        <f t="shared" si="8"/>
        <v>4</v>
      </c>
      <c r="H35" s="56"/>
      <c r="I35" s="54">
        <f t="shared" ref="I35:I46" si="31">SUM(L35)</f>
        <v>2</v>
      </c>
      <c r="J35" s="56">
        <v>3.0</v>
      </c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archi  - (Италия) Mentill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archi</v>
      </c>
      <c r="F36" s="66" t="str">
        <f t="shared" si="30"/>
        <v>Mentill</v>
      </c>
      <c r="G36" s="54">
        <f t="shared" si="8"/>
        <v>2</v>
      </c>
      <c r="H36" s="56"/>
      <c r="I36" s="54">
        <f t="shared" si="31"/>
        <v>3</v>
      </c>
      <c r="J36" s="56"/>
      <c r="K36" s="66">
        <v>2.0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archi  - (Италия) Mentill</v>
      </c>
      <c r="V36" s="40" t="str">
        <f t="shared" si="11"/>
        <v>2:3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archi</v>
      </c>
      <c r="F37" s="66" t="str">
        <f t="shared" si="30"/>
        <v>Mentill</v>
      </c>
      <c r="G37" s="54">
        <f t="shared" si="8"/>
        <v>2</v>
      </c>
      <c r="H37" s="56"/>
      <c r="I37" s="54">
        <f t="shared" si="31"/>
        <v>4</v>
      </c>
      <c r="J37" s="56"/>
      <c r="K37" s="66">
        <v>2.0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archi  - (Италия) Mentill</v>
      </c>
      <c r="V37" s="40" t="str">
        <f t="shared" si="11"/>
        <v>2:4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rasval</v>
      </c>
      <c r="F38" s="66" t="str">
        <f t="shared" si="30"/>
        <v>Mentill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rasval  - (Италия) Mentill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rasval</v>
      </c>
      <c r="F39" s="66" t="str">
        <f t="shared" si="30"/>
        <v>Mentill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rasval  - (Италия) Mentill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rasval</v>
      </c>
      <c r="F40" s="66" t="str">
        <f t="shared" si="30"/>
        <v>Mentill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rasval  - (Италия) Mentill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rasval</v>
      </c>
      <c r="F41" s="66" t="str">
        <f t="shared" ref="F41:F46" si="35">$E$6</f>
        <v>archi</v>
      </c>
      <c r="G41" s="54">
        <f t="shared" si="8"/>
        <v>4</v>
      </c>
      <c r="H41" s="40"/>
      <c r="I41" s="54">
        <f t="shared" si="31"/>
        <v>5</v>
      </c>
      <c r="J41" s="40"/>
      <c r="K41" s="66">
        <v>4.0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rasval  - (Аргентина) archi</v>
      </c>
      <c r="V41" s="40" t="str">
        <f t="shared" si="11"/>
        <v>4:5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rasval</v>
      </c>
      <c r="F42" s="66" t="str">
        <f t="shared" si="35"/>
        <v>archi</v>
      </c>
      <c r="G42" s="54">
        <f t="shared" si="8"/>
        <v>5</v>
      </c>
      <c r="H42" s="40"/>
      <c r="I42" s="54">
        <f t="shared" si="31"/>
        <v>5</v>
      </c>
      <c r="J42" s="66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rasval  - (Аргентина) archi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rasval</v>
      </c>
      <c r="F43" s="66" t="str">
        <f t="shared" si="35"/>
        <v>archi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rasval  - (Аргентина) archi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Mentill</v>
      </c>
      <c r="F44" s="66" t="str">
        <f t="shared" si="35"/>
        <v>archi</v>
      </c>
      <c r="G44" s="54">
        <f t="shared" si="8"/>
        <v>5</v>
      </c>
      <c r="H44" s="40"/>
      <c r="I44" s="54">
        <f t="shared" si="31"/>
        <v>4</v>
      </c>
      <c r="J44" s="40"/>
      <c r="K44" s="66">
        <v>5.0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Mentill  - (Аргентина) archi</v>
      </c>
      <c r="V44" s="40" t="str">
        <f t="shared" si="11"/>
        <v>5:4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Mentill</v>
      </c>
      <c r="F45" s="66" t="str">
        <f t="shared" si="35"/>
        <v>archi</v>
      </c>
      <c r="G45" s="54">
        <f t="shared" si="8"/>
        <v>0</v>
      </c>
      <c r="H45" s="40"/>
      <c r="I45" s="54">
        <f t="shared" si="31"/>
        <v>0</v>
      </c>
      <c r="J45" s="40"/>
      <c r="K45" s="66" t="s">
        <v>42</v>
      </c>
      <c r="L45" s="66" t="s">
        <v>42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Mentill  - (Аргентина) archi</v>
      </c>
      <c r="V45" s="40" t="str">
        <f t="shared" si="11"/>
        <v>0:0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Mentill</v>
      </c>
      <c r="F46" s="66" t="str">
        <f t="shared" si="35"/>
        <v>archi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Mentill  - (Аргентина) archi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11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6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89</v>
      </c>
      <c r="AL3" s="32">
        <f t="array" ref="AL3">SUMIF('ТУР2'!home,AF3,'ТУР2'!visitorscore)+SUMIF('ТУР2'!visitor,AF3,'ТУР2'!homescore)</f>
        <v>81</v>
      </c>
      <c r="AM3" s="7">
        <f t="shared" ref="AM3:AM5" si="2">AK3-AL3</f>
        <v>8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3900080089</v>
      </c>
    </row>
    <row r="4">
      <c r="A4" s="11"/>
      <c r="B4" s="8"/>
      <c r="C4" s="84" t="str">
        <f>'ТУР1'!$C$4</f>
        <v>Павел Г.</v>
      </c>
      <c r="D4" s="34" t="s">
        <v>46</v>
      </c>
      <c r="E4" s="84" t="str">
        <f>'ТУР1'!$E$4</f>
        <v>Mentill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81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7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86</v>
      </c>
      <c r="AL4" s="32">
        <f t="array" ref="AL4">SUMIF('ТУР2'!home,AF4,'ТУР2'!visitorscore)+SUMIF('ТУР2'!visitor,AF4,'ТУР2'!homescore)</f>
        <v>80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3700060086</v>
      </c>
    </row>
    <row r="5">
      <c r="A5" s="11"/>
      <c r="B5" s="8"/>
      <c r="C5" s="84" t="str">
        <f>'ТУР1'!$C$5</f>
        <v>Расуль В.</v>
      </c>
      <c r="D5" s="34" t="s">
        <v>47</v>
      </c>
      <c r="E5" s="84" t="str">
        <f>'ТУР1'!$E$5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7</v>
      </c>
      <c r="Y5" s="26">
        <f t="array" ref="Y5">VLOOKUP($U5,$AF$3:$AN$5,5,0)</f>
        <v>7</v>
      </c>
      <c r="Z5" s="26">
        <f t="array" ref="Z5">VLOOKUP($U5,$AF$3:$AN$5,6,0)</f>
        <v>86</v>
      </c>
      <c r="AA5" s="26">
        <f t="array" ref="AA5">VLOOKUP($U5,$AF$3:$AN$5,7,0)</f>
        <v>80</v>
      </c>
      <c r="AB5" s="26">
        <f t="array" ref="AB5">VLOOKUP($U5,$AF$3:$AN$5,8,0)</f>
        <v>6</v>
      </c>
      <c r="AC5" s="26">
        <f t="array" ref="AC5">VLOOKUP($U5,$AF$3:$AN$5,9,0)</f>
        <v>37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5</v>
      </c>
      <c r="AJ5" s="7">
        <f t="array" ref="AJ5">SUM(('ТУР2'!home=AF5)*('ТУР2'!homescore&lt;'ТУР2'!visitorscore),('ТУР2'!visitor=AF5)*('ТУР2'!visitorscore&lt;'ТУР2'!homescore))</f>
        <v>13</v>
      </c>
      <c r="AK5" s="31">
        <f t="array" ref="AK5">SUMIF('ТУР2'!home,AF5,'ТУР2'!homescore)+SUMIF('ТУР2'!visitor,AF5,'ТУР2'!visitorscore)</f>
        <v>74</v>
      </c>
      <c r="AL5" s="32">
        <f t="array" ref="AL5">SUMIF('ТУР2'!home,AF5,'ТУР2'!visitorscore)+SUMIF('ТУР2'!visitor,AF5,'ТУР2'!homescore)</f>
        <v>88</v>
      </c>
      <c r="AM5" s="7">
        <f t="shared" si="2"/>
        <v>-14</v>
      </c>
      <c r="AN5" s="31">
        <f t="array" ref="AN5">AH5*Options!$B$2+AI5*Options!$B$3+AJ5*Options!$B$4+VLOOKUP(AF5,$E$4:$F$9,2,0)</f>
        <v>23</v>
      </c>
      <c r="AO5" s="11">
        <f t="shared" si="3"/>
        <v>2299860074</v>
      </c>
    </row>
    <row r="6">
      <c r="A6" s="11"/>
      <c r="B6" s="8"/>
      <c r="C6" s="85" t="str">
        <f>'ТУР1'!$C$6</f>
        <v>Халиль Л.</v>
      </c>
      <c r="D6" s="34" t="s">
        <v>48</v>
      </c>
      <c r="E6" s="84" t="str">
        <f>'ТУР1'!$E$6</f>
        <v>archi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74</v>
      </c>
      <c r="AA6" s="26">
        <f t="array" ref="AA6">VLOOKUP($U6,$AF$3:$AN$5,7,0)</f>
        <v>88</v>
      </c>
      <c r="AB6" s="26">
        <f t="array" ref="AB6">VLOOKUP($U6,$AF$3:$AN$5,8,0)</f>
        <v>-14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Mentill</v>
      </c>
      <c r="F11" s="66" t="str">
        <f t="shared" ref="F11:F16" si="7">$E$5</f>
        <v>rasval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Mentill  - (Англия) rasval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Mentill</v>
      </c>
      <c r="F12" s="66" t="str">
        <f t="shared" si="7"/>
        <v>rasval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Mentill  - (Англия) rasval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Mentill</v>
      </c>
      <c r="F13" s="66" t="str">
        <f t="shared" si="7"/>
        <v>rasval</v>
      </c>
      <c r="G13" s="54">
        <f t="shared" si="8"/>
        <v>3</v>
      </c>
      <c r="H13" s="56"/>
      <c r="I13" s="54">
        <f t="shared" si="9"/>
        <v>1</v>
      </c>
      <c r="J13" s="56"/>
      <c r="K13" s="66">
        <v>3.0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Mentill  - (Англия) rasval</v>
      </c>
      <c r="V13" s="40" t="str">
        <f t="shared" si="11"/>
        <v>3:1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archi</v>
      </c>
      <c r="F14" s="66" t="str">
        <f t="shared" si="7"/>
        <v>rasval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archi  - (Англия) rasval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archi</v>
      </c>
      <c r="F15" s="66" t="str">
        <f t="shared" si="7"/>
        <v>rasval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archi  - (Англия) rasval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archi</v>
      </c>
      <c r="F16" s="66" t="str">
        <f t="shared" si="7"/>
        <v>rasval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archi  - (Англия) rasval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archi</v>
      </c>
      <c r="F17" s="66" t="str">
        <f t="shared" ref="F17:F22" si="15">$E$4</f>
        <v>Mentill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archi  - (Нидерланды) Mentill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archi</v>
      </c>
      <c r="F18" s="66" t="str">
        <f t="shared" si="15"/>
        <v>Mentill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archi  - (Нидерланды) Mentill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archi</v>
      </c>
      <c r="F19" s="66" t="str">
        <f t="shared" si="15"/>
        <v>Mentill</v>
      </c>
      <c r="G19" s="54">
        <f t="shared" si="8"/>
        <v>0</v>
      </c>
      <c r="H19" s="56"/>
      <c r="I19" s="54">
        <f t="shared" si="16"/>
        <v>3</v>
      </c>
      <c r="J19" s="56"/>
      <c r="K19" s="66">
        <v>0.0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archi  - (Нидерланды) Mentill</v>
      </c>
      <c r="V19" s="40" t="str">
        <f t="shared" si="11"/>
        <v>0:3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rasval</v>
      </c>
      <c r="F20" s="66" t="str">
        <f t="shared" si="15"/>
        <v>Mentill</v>
      </c>
      <c r="G20" s="54">
        <f t="shared" si="8"/>
        <v>2</v>
      </c>
      <c r="H20" s="56"/>
      <c r="I20" s="54">
        <f t="shared" si="16"/>
        <v>4</v>
      </c>
      <c r="J20" s="56"/>
      <c r="K20" s="66">
        <v>2.0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rasval  - (Нидерланды) Mentill</v>
      </c>
      <c r="V20" s="40" t="str">
        <f t="shared" si="11"/>
        <v>2:4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rasval</v>
      </c>
      <c r="F21" s="66" t="str">
        <f t="shared" si="15"/>
        <v>Mentill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rasval  - (Нидерланды) Mentill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rasval</v>
      </c>
      <c r="F22" s="66" t="str">
        <f t="shared" si="15"/>
        <v>Mentill</v>
      </c>
      <c r="G22" s="54">
        <f t="shared" si="8"/>
        <v>3</v>
      </c>
      <c r="H22" s="56"/>
      <c r="I22" s="54">
        <f t="shared" si="16"/>
        <v>3</v>
      </c>
      <c r="J22" s="56"/>
      <c r="K22" s="66">
        <v>3.0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rasval  - (Нидерланды) Mentill</v>
      </c>
      <c r="V22" s="40" t="str">
        <f t="shared" si="11"/>
        <v>3:3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rasval</v>
      </c>
      <c r="F23" s="66" t="str">
        <f t="shared" ref="F23:F28" si="20">$E$6</f>
        <v>archi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rasval  - (Португалия) archi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rasval</v>
      </c>
      <c r="F24" s="66" t="str">
        <f t="shared" si="20"/>
        <v>archi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rasval  - (Португалия) archi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rasval</v>
      </c>
      <c r="F25" s="66" t="str">
        <f t="shared" si="20"/>
        <v>archi</v>
      </c>
      <c r="G25" s="54">
        <f t="shared" si="8"/>
        <v>3</v>
      </c>
      <c r="H25" s="56"/>
      <c r="I25" s="54">
        <f t="shared" si="21"/>
        <v>1</v>
      </c>
      <c r="J25" s="56"/>
      <c r="K25" s="75">
        <v>3.0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rasval  - (Португалия) archi</v>
      </c>
      <c r="V25" s="40" t="str">
        <f t="shared" si="11"/>
        <v>3:1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Mentill</v>
      </c>
      <c r="F26" s="66" t="str">
        <f t="shared" si="20"/>
        <v>archi</v>
      </c>
      <c r="G26" s="54">
        <f t="shared" si="8"/>
        <v>4</v>
      </c>
      <c r="H26" s="56"/>
      <c r="I26" s="54">
        <f t="shared" si="21"/>
        <v>3</v>
      </c>
      <c r="J26" s="56"/>
      <c r="K26" s="75">
        <v>4.0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Mentill  - (Португалия) archi</v>
      </c>
      <c r="V26" s="40" t="str">
        <f t="shared" si="11"/>
        <v>4:3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Mentill</v>
      </c>
      <c r="F27" s="66" t="str">
        <f t="shared" si="20"/>
        <v>archi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Mentill  - (Португалия) archi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Mentill</v>
      </c>
      <c r="F28" s="66" t="str">
        <f t="shared" si="20"/>
        <v>archi</v>
      </c>
      <c r="G28" s="54">
        <f t="shared" si="8"/>
        <v>4</v>
      </c>
      <c r="H28" s="56"/>
      <c r="I28" s="54">
        <f t="shared" si="21"/>
        <v>2</v>
      </c>
      <c r="J28" s="66">
        <v>4.0</v>
      </c>
      <c r="K28" s="76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Mentill  - (Португалия) archi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Mentill</v>
      </c>
      <c r="F29" s="66" t="str">
        <f t="shared" ref="F29:F34" si="25">$E$5</f>
        <v>rasval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Mentill  - (Англия) rasval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Mentill</v>
      </c>
      <c r="F30" s="66" t="str">
        <f t="shared" si="25"/>
        <v>rasval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Mentill  - (Англия) rasval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Mentill</v>
      </c>
      <c r="F31" s="66" t="str">
        <f t="shared" si="25"/>
        <v>rasval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Mentill  - (Англия) rasval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archi</v>
      </c>
      <c r="F32" s="66" t="str">
        <f t="shared" si="25"/>
        <v>rasval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archi  - (Англия) rasval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archi</v>
      </c>
      <c r="F33" s="66" t="str">
        <f t="shared" si="25"/>
        <v>rasval</v>
      </c>
      <c r="G33" s="54">
        <f t="shared" si="8"/>
        <v>4</v>
      </c>
      <c r="H33" s="56"/>
      <c r="I33" s="54">
        <f t="shared" si="26"/>
        <v>2</v>
      </c>
      <c r="J33" s="56">
        <v>5.0</v>
      </c>
      <c r="K33" s="66">
        <v>4.0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archi  - (Англия) rasval</v>
      </c>
      <c r="V33" s="40" t="str">
        <f t="shared" si="11"/>
        <v>4:2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archi</v>
      </c>
      <c r="F34" s="66" t="str">
        <f t="shared" si="25"/>
        <v>rasval</v>
      </c>
      <c r="G34" s="54">
        <f t="shared" si="8"/>
        <v>5</v>
      </c>
      <c r="H34" s="56"/>
      <c r="I34" s="54">
        <f t="shared" si="26"/>
        <v>4</v>
      </c>
      <c r="J34" s="56"/>
      <c r="K34" s="66">
        <v>5.0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archi  - (Англия) rasval</v>
      </c>
      <c r="V34" s="40" t="str">
        <f t="shared" si="11"/>
        <v>5:4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archi</v>
      </c>
      <c r="F35" s="66" t="str">
        <f t="shared" ref="F35:F40" si="30">$E$4</f>
        <v>Mentill</v>
      </c>
      <c r="G35" s="54">
        <f t="shared" si="8"/>
        <v>2</v>
      </c>
      <c r="H35" s="56"/>
      <c r="I35" s="54">
        <f t="shared" ref="I35:I46" si="31">SUM(L35)</f>
        <v>4</v>
      </c>
      <c r="J35" s="56"/>
      <c r="K35" s="66">
        <v>2.0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archi  - (Нидерланды) Mentill</v>
      </c>
      <c r="V35" s="40" t="str">
        <f t="shared" si="11"/>
        <v>2:4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archi</v>
      </c>
      <c r="F36" s="66" t="str">
        <f t="shared" si="30"/>
        <v>Mentill</v>
      </c>
      <c r="G36" s="54">
        <f t="shared" si="8"/>
        <v>4</v>
      </c>
      <c r="H36" s="56"/>
      <c r="I36" s="54">
        <f t="shared" si="31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archi  - (Нидерланды) Mentill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archi</v>
      </c>
      <c r="F37" s="66" t="str">
        <f t="shared" si="30"/>
        <v>Mentill</v>
      </c>
      <c r="G37" s="54">
        <f t="shared" si="8"/>
        <v>3</v>
      </c>
      <c r="H37" s="56"/>
      <c r="I37" s="54">
        <f t="shared" si="31"/>
        <v>3</v>
      </c>
      <c r="J37" s="56"/>
      <c r="K37" s="66">
        <v>3.0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archi  - (Нидерланды) Mentill</v>
      </c>
      <c r="V37" s="40" t="str">
        <f t="shared" si="11"/>
        <v>3:3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rasval</v>
      </c>
      <c r="F38" s="66" t="str">
        <f t="shared" si="30"/>
        <v>Mentill</v>
      </c>
      <c r="G38" s="54">
        <f t="shared" si="8"/>
        <v>4</v>
      </c>
      <c r="H38" s="40"/>
      <c r="I38" s="54">
        <f t="shared" si="31"/>
        <v>1</v>
      </c>
      <c r="J38" s="40"/>
      <c r="K38" s="66">
        <v>4.0</v>
      </c>
      <c r="L38" s="66">
        <v>1.0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rasval  - (Нидерланды) Mentill</v>
      </c>
      <c r="V38" s="40" t="str">
        <f t="shared" si="11"/>
        <v>4:1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rasval</v>
      </c>
      <c r="F39" s="66" t="str">
        <f t="shared" si="30"/>
        <v>Mentill</v>
      </c>
      <c r="G39" s="54">
        <f t="shared" si="8"/>
        <v>5</v>
      </c>
      <c r="H39" s="40"/>
      <c r="I39" s="54">
        <f t="shared" si="31"/>
        <v>3</v>
      </c>
      <c r="J39" s="40"/>
      <c r="K39" s="66">
        <v>5.0</v>
      </c>
      <c r="L39" s="66">
        <v>3.0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rasval  - (Нидерланды) Mentill</v>
      </c>
      <c r="V39" s="40" t="str">
        <f t="shared" si="11"/>
        <v>5:3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rasval</v>
      </c>
      <c r="F40" s="66" t="str">
        <f t="shared" si="30"/>
        <v>Mentill</v>
      </c>
      <c r="G40" s="54">
        <f t="shared" si="8"/>
        <v>3</v>
      </c>
      <c r="H40" s="40"/>
      <c r="I40" s="54">
        <f t="shared" si="31"/>
        <v>4</v>
      </c>
      <c r="J40" s="40"/>
      <c r="K40" s="66">
        <v>3.0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rasval  - (Нидерланды) Mentill</v>
      </c>
      <c r="V40" s="40" t="str">
        <f t="shared" si="11"/>
        <v>3:4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rasval</v>
      </c>
      <c r="F41" s="66" t="str">
        <f t="shared" ref="F41:F46" si="35">$E$6</f>
        <v>archi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rasval  - (Португалия) archi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rasval</v>
      </c>
      <c r="F42" s="66" t="str">
        <f t="shared" si="35"/>
        <v>archi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rasval  - (Португалия) archi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rasval</v>
      </c>
      <c r="F43" s="66" t="str">
        <f t="shared" si="35"/>
        <v>archi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rasval  - (Португалия) archi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Mentill</v>
      </c>
      <c r="F44" s="66" t="str">
        <f t="shared" si="35"/>
        <v>archi</v>
      </c>
      <c r="G44" s="54">
        <f t="shared" si="8"/>
        <v>5</v>
      </c>
      <c r="H44" s="40"/>
      <c r="I44" s="54">
        <f t="shared" si="31"/>
        <v>3</v>
      </c>
      <c r="J44" s="40"/>
      <c r="K44" s="66">
        <v>5.0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Mentill  - (Португалия) archi</v>
      </c>
      <c r="V44" s="40" t="str">
        <f t="shared" si="11"/>
        <v>5:3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Mentill</v>
      </c>
      <c r="F45" s="66" t="str">
        <f t="shared" si="35"/>
        <v>archi</v>
      </c>
      <c r="G45" s="54">
        <f t="shared" si="8"/>
        <v>4</v>
      </c>
      <c r="H45" s="40"/>
      <c r="I45" s="54">
        <f t="shared" si="31"/>
        <v>2</v>
      </c>
      <c r="J45" s="40"/>
      <c r="K45" s="66">
        <v>4.0</v>
      </c>
      <c r="L45" s="66">
        <v>2.0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Mentill  - (Португалия) archi</v>
      </c>
      <c r="V45" s="40" t="str">
        <f t="shared" si="11"/>
        <v>4:2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Mentill</v>
      </c>
      <c r="F46" s="66" t="str">
        <f t="shared" si="35"/>
        <v>archi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Mentill  - (Португалия) archi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68</v>
      </c>
      <c r="AL3" s="32">
        <f t="array" ref="AL3">SUMIF('ТУР3'!home,AF3,'ТУР3'!visitorscore)+SUMIF('ТУР3'!visitor,AF3,'ТУР3'!homescore)</f>
        <v>68</v>
      </c>
      <c r="AM3" s="7">
        <f t="shared" ref="AM3:AM5" si="2">AK3-AL3</f>
        <v>0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3600000068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92</v>
      </c>
      <c r="AA4" s="26">
        <f t="array" ref="AA4">VLOOKUP($U4,$AF$3:$AN$5,7,0)</f>
        <v>80</v>
      </c>
      <c r="AB4" s="26">
        <f t="array" ref="AB4">VLOOKUP($U4,$AF$3:$AN$5,8,0)</f>
        <v>12</v>
      </c>
      <c r="AC4" s="26">
        <f t="array" ref="AC4">VLOOKUP($U4,$AF$3:$AN$5,9,0)</f>
        <v>42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11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4</v>
      </c>
      <c r="AK4" s="31">
        <f t="array" ref="AK4">SUMIF('ТУР3'!home,AF4,'ТУР3'!homescore)+SUMIF('ТУР3'!visitor,AF4,'ТУР3'!visitorscore)</f>
        <v>92</v>
      </c>
      <c r="AL4" s="32">
        <f t="array" ref="AL4">SUMIF('ТУР3'!home,AF4,'ТУР3'!visitorscore)+SUMIF('ТУР3'!visitor,AF4,'ТУР3'!homescore)</f>
        <v>80</v>
      </c>
      <c r="AM4" s="7">
        <f t="shared" si="2"/>
        <v>12</v>
      </c>
      <c r="AN4" s="31">
        <f t="array" ref="AN4">AH4*Options!$B$2+AI4*Options!$B$3+AJ4*Options!$B$4+VLOOKUP(AF4,$E$4:$F$9,2,0)</f>
        <v>42</v>
      </c>
      <c r="AO4" s="11">
        <f t="shared" si="3"/>
        <v>4200120092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68</v>
      </c>
      <c r="AA5" s="26">
        <f t="array" ref="AA5">VLOOKUP($U5,$AF$3:$AN$5,7,0)</f>
        <v>68</v>
      </c>
      <c r="AB5" s="26">
        <f t="array" ref="AB5">VLOOKUP($U5,$AF$3:$AN$5,8,0)</f>
        <v>0</v>
      </c>
      <c r="AC5" s="26">
        <f t="array" ref="AC5">VLOOKUP($U5,$AF$3:$AN$5,9,0)</f>
        <v>36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14</v>
      </c>
      <c r="AK5" s="31">
        <f t="array" ref="AK5">SUMIF('ТУР3'!home,AF5,'ТУР3'!homescore)+SUMIF('ТУР3'!visitor,AF5,'ТУР3'!visitorscore)</f>
        <v>71</v>
      </c>
      <c r="AL5" s="32">
        <f t="array" ref="AL5">SUMIF('ТУР3'!home,AF5,'ТУР3'!visitorscore)+SUMIF('ТУР3'!visitor,AF5,'ТУР3'!homescore)</f>
        <v>83</v>
      </c>
      <c r="AM5" s="7">
        <f t="shared" si="2"/>
        <v>-12</v>
      </c>
      <c r="AN5" s="31">
        <f t="array" ref="AN5">AH5*Options!$B$2+AI5*Options!$B$3+AJ5*Options!$B$4+VLOOKUP(AF5,$E$4:$F$9,2,0)</f>
        <v>18</v>
      </c>
      <c r="AO5" s="11">
        <f t="shared" si="3"/>
        <v>1799880071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Arrow-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6</v>
      </c>
      <c r="Y6" s="26">
        <f t="array" ref="Y6">VLOOKUP($U6,$AF$3:$AN$5,5,0)</f>
        <v>14</v>
      </c>
      <c r="Z6" s="26">
        <f t="array" ref="Z6">VLOOKUP($U6,$AF$3:$AN$5,6,0)</f>
        <v>71</v>
      </c>
      <c r="AA6" s="26">
        <f t="array" ref="AA6">VLOOKUP($U6,$AF$3:$AN$5,7,0)</f>
        <v>83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maymay</v>
      </c>
      <c r="F11" s="102" t="str">
        <f t="shared" ref="F11:F16" si="7">$E$5</f>
        <v>Ashao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maymay  - (Нидерланды) Ashao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maymay</v>
      </c>
      <c r="F12" s="102" t="str">
        <f t="shared" si="7"/>
        <v>Ashao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maymay  - (Нидерланды) Ashao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maymay</v>
      </c>
      <c r="F13" s="102" t="str">
        <f t="shared" si="7"/>
        <v>Ashao</v>
      </c>
      <c r="G13" s="94">
        <f t="shared" si="8"/>
        <v>0</v>
      </c>
      <c r="H13" s="96"/>
      <c r="I13" s="94">
        <f t="shared" si="9"/>
        <v>3</v>
      </c>
      <c r="J13" s="96"/>
      <c r="K13" s="102">
        <v>0.0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maymay  - (Нидерланды) Ashao</v>
      </c>
      <c r="V13" s="11" t="str">
        <f t="shared" si="11"/>
        <v>0:3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Arrow-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Arrow-  - (Нидерланды) Ashao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Arrow-</v>
      </c>
      <c r="F15" s="102" t="str">
        <f t="shared" si="7"/>
        <v>Ashao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Arrow-  - (Нидерланды) Ashao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Arrow-</v>
      </c>
      <c r="F16" s="102" t="str">
        <f t="shared" si="7"/>
        <v>Ashao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Arrow-  - (Нидерланды) Ashao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Arrow-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Arrow-  - (Испания) maymay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Arrow-</v>
      </c>
      <c r="F18" s="102" t="str">
        <f t="shared" si="15"/>
        <v>maymay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Arrow-  - (Испания) maymay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Arrow-</v>
      </c>
      <c r="F19" s="102" t="str">
        <f t="shared" si="15"/>
        <v>maymay</v>
      </c>
      <c r="G19" s="94">
        <f t="shared" si="8"/>
        <v>3</v>
      </c>
      <c r="H19" s="96"/>
      <c r="I19" s="94">
        <f t="shared" si="16"/>
        <v>3</v>
      </c>
      <c r="J19" s="96"/>
      <c r="K19" s="102">
        <v>3.0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Arrow-  - (Испания) maymay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Ashao</v>
      </c>
      <c r="F20" s="102" t="str">
        <f t="shared" si="15"/>
        <v>maymay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Ashao  - (Испания) maymay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Ashao</v>
      </c>
      <c r="F21" s="102" t="str">
        <f t="shared" si="15"/>
        <v>maymay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Ashao  - (Испания) maymay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Ashao</v>
      </c>
      <c r="F22" s="102" t="str">
        <f t="shared" si="15"/>
        <v>maymay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Ashao  - (Испания) maymay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Ashao</v>
      </c>
      <c r="F23" s="102" t="str">
        <f t="shared" ref="F23:F28" si="20">$E$6</f>
        <v>Arrow-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Ashao  - (Германия) Arrow-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Ashao</v>
      </c>
      <c r="F24" s="102" t="str">
        <f t="shared" si="20"/>
        <v>Arrow-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Ashao  - (Германия) Arrow-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Ashao</v>
      </c>
      <c r="F25" s="102" t="str">
        <f t="shared" si="20"/>
        <v>Arrow-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Ashao  - (Германия) Arrow-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maymay</v>
      </c>
      <c r="F26" s="102" t="str">
        <f t="shared" si="20"/>
        <v>Arrow-</v>
      </c>
      <c r="G26" s="94">
        <f t="shared" si="8"/>
        <v>3</v>
      </c>
      <c r="H26" s="96"/>
      <c r="I26" s="94">
        <f t="shared" si="21"/>
        <v>2</v>
      </c>
      <c r="J26" s="96"/>
      <c r="K26" s="109">
        <v>3.0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maymay  - (Германия) Arrow-</v>
      </c>
      <c r="V26" s="11" t="str">
        <f t="shared" si="11"/>
        <v>3:2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maymay</v>
      </c>
      <c r="F27" s="102" t="str">
        <f t="shared" si="20"/>
        <v>Arrow-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maymay  - (Германия) Arrow-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maymay</v>
      </c>
      <c r="F28" s="102" t="str">
        <f t="shared" si="20"/>
        <v>Arrow-</v>
      </c>
      <c r="G28" s="94">
        <f t="shared" si="8"/>
        <v>5</v>
      </c>
      <c r="H28" s="96"/>
      <c r="I28" s="94">
        <f t="shared" si="21"/>
        <v>3</v>
      </c>
      <c r="J28" s="102"/>
      <c r="K28" s="109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maymay  - (Германия) Arrow-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maymay</v>
      </c>
      <c r="F29" s="102" t="str">
        <f t="shared" ref="F29:F34" si="25">$E$5</f>
        <v>Ashao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maymay  - (Нидерланды) Ashao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maymay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maymay  - (Нидерланды) Ashao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maymay</v>
      </c>
      <c r="F31" s="102" t="str">
        <f t="shared" si="25"/>
        <v>Ashao</v>
      </c>
      <c r="G31" s="94">
        <f t="shared" si="8"/>
        <v>3</v>
      </c>
      <c r="H31" s="96"/>
      <c r="I31" s="94">
        <f t="shared" si="26"/>
        <v>2</v>
      </c>
      <c r="J31" s="96"/>
      <c r="K31" s="102">
        <v>3.0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maymay  - (Нидерланды) Ashao</v>
      </c>
      <c r="V31" s="11" t="str">
        <f t="shared" si="11"/>
        <v>3:2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Arrow-</v>
      </c>
      <c r="F32" s="102" t="str">
        <f t="shared" si="25"/>
        <v>Ashao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Arrow-  - (Нидерланды) Ashao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Arrow-</v>
      </c>
      <c r="F33" s="102" t="str">
        <f t="shared" si="25"/>
        <v>Ashao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Arrow-  - (Нидерланды) Ashao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Arrow-</v>
      </c>
      <c r="F34" s="102" t="str">
        <f t="shared" si="25"/>
        <v>Ashao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Arrow-  - (Нидерланды) Ashao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Arrow-</v>
      </c>
      <c r="F35" s="102" t="str">
        <f t="shared" ref="F35:F40" si="30">$E$4</f>
        <v>maymay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Arrow-  - (Испания) maymay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Arrow-</v>
      </c>
      <c r="F36" s="102" t="str">
        <f t="shared" si="30"/>
        <v>maymay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Arrow-  - (Испания) maymay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Arrow-</v>
      </c>
      <c r="F37" s="102" t="str">
        <f t="shared" si="30"/>
        <v>maymay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Arrow-  - (Испания) maymay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Ashao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Ashao  - (Испания) maymay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Ashao</v>
      </c>
      <c r="F39" s="102" t="str">
        <f t="shared" si="30"/>
        <v>maymay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Ashao  - (Испания) maymay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Ashao</v>
      </c>
      <c r="F40" s="102" t="str">
        <f t="shared" si="30"/>
        <v>maymay</v>
      </c>
      <c r="G40" s="94">
        <f t="shared" si="8"/>
        <v>1</v>
      </c>
      <c r="H40" s="11"/>
      <c r="I40" s="94">
        <f t="shared" si="31"/>
        <v>3</v>
      </c>
      <c r="J40" s="11"/>
      <c r="K40" s="102">
        <v>1.0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Ashao  - (Испания) maymay</v>
      </c>
      <c r="V40" s="11" t="str">
        <f t="shared" si="11"/>
        <v>1:3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Ashao</v>
      </c>
      <c r="F41" s="102" t="str">
        <f t="shared" ref="F41:F46" si="35">$E$6</f>
        <v>Arrow-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Ashao  - (Германия) Arrow-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Ashao</v>
      </c>
      <c r="F42" s="102" t="str">
        <f t="shared" si="35"/>
        <v>Arrow-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Ashao  - (Германия) Arrow-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Ashao</v>
      </c>
      <c r="F43" s="102" t="str">
        <f t="shared" si="35"/>
        <v>Arrow-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Ashao  - (Германия) Arrow-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maymay</v>
      </c>
      <c r="F44" s="102" t="str">
        <f t="shared" si="35"/>
        <v>Arrow-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maymay  - (Германия) Arrow-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maymay</v>
      </c>
      <c r="F45" s="102" t="str">
        <f t="shared" si="35"/>
        <v>Arrow-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maymay  - (Германия) Arrow-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maymay</v>
      </c>
      <c r="F46" s="102" t="str">
        <f t="shared" si="35"/>
        <v>Arrow-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maymay  - (Германия) Arrow-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7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72</v>
      </c>
      <c r="AL3" s="32">
        <f t="array" ref="AL3">SUMIF('ТУР4'!home,AF3,'ТУР4'!visitorscore)+SUMIF('ТУР4'!visitor,AF3,'ТУР4'!homescore)</f>
        <v>75</v>
      </c>
      <c r="AM3" s="7">
        <f t="shared" ref="AM3:AM5" si="2">AK3-AL3</f>
        <v>-3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2999970072</v>
      </c>
    </row>
    <row r="4">
      <c r="A4" s="11"/>
      <c r="B4" s="8"/>
      <c r="C4" s="84" t="str">
        <f>'ТУР3'!$C$4</f>
        <v>Илья Ш.</v>
      </c>
      <c r="D4" s="90" t="s">
        <v>25</v>
      </c>
      <c r="E4" s="84" t="str">
        <f>'ТУР3'!$E$4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77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11</v>
      </c>
      <c r="AK4" s="31">
        <f t="array" ref="AK4">SUMIF('ТУР4'!home,AF4,'ТУР4'!homescore)+SUMIF('ТУР4'!visitor,AF4,'ТУР4'!visitorscore)</f>
        <v>70</v>
      </c>
      <c r="AL4" s="32">
        <f t="array" ref="AL4">SUMIF('ТУР4'!home,AF4,'ТУР4'!visitorscore)+SUMIF('ТУР4'!visitor,AF4,'ТУР4'!homescore)</f>
        <v>77</v>
      </c>
      <c r="AM4" s="7">
        <f t="shared" si="2"/>
        <v>-7</v>
      </c>
      <c r="AN4" s="31">
        <f t="array" ref="AN4">AH4*Options!$B$2+AI4*Options!$B$3+AJ4*Options!$B$4+VLOOKUP(AF4,$E$4:$F$9,2,0)</f>
        <v>25</v>
      </c>
      <c r="AO4" s="11">
        <f t="shared" si="3"/>
        <v>2499930070</v>
      </c>
    </row>
    <row r="5">
      <c r="A5" s="11"/>
      <c r="B5" s="8"/>
      <c r="C5" s="84" t="str">
        <f>'ТУР3'!$C$5</f>
        <v>Сергей Б.</v>
      </c>
      <c r="D5" s="90" t="s">
        <v>48</v>
      </c>
      <c r="E5" s="84" t="str">
        <f>'ТУР3'!$E$5</f>
        <v>Ashao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75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87</v>
      </c>
      <c r="AL5" s="32">
        <f t="array" ref="AL5">SUMIF('ТУР4'!home,AF5,'ТУР4'!visitorscore)+SUMIF('ТУР4'!visitor,AF5,'ТУР4'!homescore)</f>
        <v>77</v>
      </c>
      <c r="AM5" s="7">
        <f t="shared" si="2"/>
        <v>10</v>
      </c>
      <c r="AN5" s="31">
        <f t="array" ref="AN5">AH5*Options!$B$2+AI5*Options!$B$3+AJ5*Options!$B$4+VLOOKUP(AF5,$E$4:$F$9,2,0)</f>
        <v>41</v>
      </c>
      <c r="AO5" s="11">
        <f t="shared" si="3"/>
        <v>4100100087</v>
      </c>
    </row>
    <row r="6">
      <c r="A6" s="11"/>
      <c r="B6" s="8"/>
      <c r="C6" s="84" t="str">
        <f>'ТУР3'!$C$6</f>
        <v>Тимур А.</v>
      </c>
      <c r="D6" s="90" t="s">
        <v>31</v>
      </c>
      <c r="E6" s="84" t="str">
        <f>'ТУР3'!$E$6</f>
        <v>Arrow-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70</v>
      </c>
      <c r="AA6" s="26">
        <f t="array" ref="AA6">VLOOKUP($U6,$AF$3:$AN$5,7,0)</f>
        <v>77</v>
      </c>
      <c r="AB6" s="26">
        <f t="array" ref="AB6">VLOOKUP($U6,$AF$3:$AN$5,8,0)</f>
        <v>-7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maymay</v>
      </c>
      <c r="F11" s="102" t="str">
        <f t="shared" ref="F11:F16" si="7">$E$5</f>
        <v>Ashao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42</v>
      </c>
      <c r="L11" s="102" t="s">
        <v>42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maymay  - (Португалия) Ashao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maymay</v>
      </c>
      <c r="F12" s="102" t="str">
        <f t="shared" si="7"/>
        <v>Ashao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maymay  - (Португалия) Ashao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maymay</v>
      </c>
      <c r="F13" s="102" t="str">
        <f t="shared" si="7"/>
        <v>Ashao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maymay  - (Португалия) Ashao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Arrow-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Arrow-  - (Португалия)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Arrow-</v>
      </c>
      <c r="F15" s="102" t="str">
        <f t="shared" si="7"/>
        <v>Ashao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Arrow-  - (Португалия) Ashao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Arrow-</v>
      </c>
      <c r="F16" s="102" t="str">
        <f t="shared" si="7"/>
        <v>Ashao</v>
      </c>
      <c r="G16" s="94">
        <f t="shared" si="8"/>
        <v>3</v>
      </c>
      <c r="H16" s="96"/>
      <c r="I16" s="94">
        <f t="shared" si="9"/>
        <v>0</v>
      </c>
      <c r="J16" s="96"/>
      <c r="K16" s="102">
        <v>3.0</v>
      </c>
      <c r="L16" s="102">
        <v>0.0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Arrow-  - (Португалия) Ashao</v>
      </c>
      <c r="V16" s="11" t="str">
        <f t="shared" si="11"/>
        <v>3:0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Arrow-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Arrow-  - (Италия) maymay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Arrow-</v>
      </c>
      <c r="F18" s="102" t="str">
        <f t="shared" si="15"/>
        <v>maymay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Arrow-  - (Италия) maymay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Arrow-</v>
      </c>
      <c r="F19" s="102" t="str">
        <f t="shared" si="15"/>
        <v>maymay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Arrow-  - (Италия) maymay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Ashao  - (Италия) maymay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maymay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Ashao  - (Италия) maymay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maymay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Ashao  - (Италия) maymay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Arrow-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Ashao  - (Аргентина) Arrow-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Arrow-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Ashao  - (Аргентина) Arrow-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Arrow-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Ashao  - (Аргентина) Arrow-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Arrow-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maymay  - (Аргентина) Arrow-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Arrow-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maymay  - (Аргентина) Arrow-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Arrow-</v>
      </c>
      <c r="G28" s="94">
        <f t="shared" si="8"/>
        <v>4</v>
      </c>
      <c r="H28" s="96"/>
      <c r="I28" s="94">
        <f t="shared" si="21"/>
        <v>1</v>
      </c>
      <c r="J28" s="96"/>
      <c r="K28" s="102">
        <v>4.0</v>
      </c>
      <c r="L28" s="102">
        <v>1.0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maymay  - (Аргентина) Arrow-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maymay</v>
      </c>
      <c r="F29" s="102" t="str">
        <f t="shared" ref="F29:F34" si="25">$E$5</f>
        <v>Ashao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maymay  - (Португалия) Ashao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maymay</v>
      </c>
      <c r="F30" s="102" t="str">
        <f t="shared" si="25"/>
        <v>Ashao</v>
      </c>
      <c r="G30" s="94">
        <f t="shared" si="8"/>
        <v>3</v>
      </c>
      <c r="H30" s="96"/>
      <c r="I30" s="94">
        <f t="shared" ref="I30:I34" si="26">SUM(L30,O30)</f>
        <v>2</v>
      </c>
      <c r="J30" s="96"/>
      <c r="K30" s="102">
        <v>3.0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maymay  - (Португалия) Ashao</v>
      </c>
      <c r="V30" s="11" t="str">
        <f t="shared" si="11"/>
        <v>3:2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maymay</v>
      </c>
      <c r="F31" s="102" t="str">
        <f t="shared" si="25"/>
        <v>Ashao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maymay  - (Португалия) Ashao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Arrow-</v>
      </c>
      <c r="F32" s="102" t="str">
        <f t="shared" si="25"/>
        <v>Ashao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Arrow-  - (Португалия) Ashao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Arrow-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Arrow-  - (Португалия) Ashao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Arrow-</v>
      </c>
      <c r="F34" s="102" t="str">
        <f t="shared" si="25"/>
        <v>Ashao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Arrow-  - (Португалия) Ashao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Arrow-</v>
      </c>
      <c r="F35" s="102" t="str">
        <f t="shared" ref="F35:F40" si="30">$E$4</f>
        <v>maymay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Arrow-  - (Италия) maymay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Arrow-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Arrow-  - (Италия) maymay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Arrow-</v>
      </c>
      <c r="F37" s="102" t="str">
        <f t="shared" si="30"/>
        <v>maymay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Arrow-  - (Италия) maymay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maymay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Ashao  - (Италия) maymay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maymay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Ashao  - (Италия) maymay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maymay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Ashao  - (Италия) maymay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Arrow-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Ashao  - (Аргентина) Arrow-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Arrow-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Ashao  - (Аргентина) Arrow-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Arrow-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Ashao  - (Аргентина) Arrow-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Arrow-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maymay  - (Аргентина) Arrow-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Arrow-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maymay  - (Аргентина) Arrow-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Arrow-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maymay  - (Аргентина) Arrow-</v>
      </c>
      <c r="V46" s="11" t="str">
        <f t="shared" si="11"/>
        <v>3:3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maymay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10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7">
        <f t="array" ref="AJ3">SUM(('ТУР5'!home=AF3)*('ТУР5'!homescore&lt;'ТУР5'!visitorscore),('ТУР5'!visitor=AF3)*('ТУР5'!visitorscore&lt;'ТУР5'!homescore))</f>
        <v>6</v>
      </c>
      <c r="AK3" s="31">
        <f t="array" ref="AK3">SUMIF('ТУР5'!home,AF3,'ТУР5'!homescore)+SUMIF('ТУР5'!visitor,AF3,'ТУР5'!visitorscore)</f>
        <v>78</v>
      </c>
      <c r="AL3" s="32">
        <f t="array" ref="AL3">SUMIF('ТУР5'!home,AF3,'ТУР5'!visitorscore)+SUMIF('ТУР5'!visitor,AF3,'ТУР5'!homescore)</f>
        <v>73</v>
      </c>
      <c r="AM3" s="7">
        <f t="shared" ref="AM3:AM5" si="2">AK3-AL3</f>
        <v>5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3800050078</v>
      </c>
    </row>
    <row r="4">
      <c r="A4" s="11"/>
      <c r="B4" s="8"/>
      <c r="C4" s="84" t="str">
        <f>'ТУР3'!$C$4</f>
        <v>Илья Ш.</v>
      </c>
      <c r="D4" s="90" t="s">
        <v>25</v>
      </c>
      <c r="E4" s="84" t="str">
        <f>'ТУР3'!$E$4</f>
        <v>maymay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73</v>
      </c>
      <c r="AB4" s="26">
        <f t="array" ref="AB4">VLOOKUP($U4,$AF$3:$AN$5,8,0)</f>
        <v>5</v>
      </c>
      <c r="AC4" s="26">
        <f t="array" ref="AC4">VLOOKUP($U4,$AF$3:$AN$5,9,0)</f>
        <v>38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81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3400030084</v>
      </c>
    </row>
    <row r="5">
      <c r="A5" s="11"/>
      <c r="B5" s="8"/>
      <c r="C5" s="84" t="str">
        <f>'ТУР3'!$C$5</f>
        <v>Сергей Б.</v>
      </c>
      <c r="D5" s="111" t="s">
        <v>28</v>
      </c>
      <c r="E5" s="84" t="str">
        <f>'ТУР3'!$E$5</f>
        <v>Ashao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81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Arrow-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11</v>
      </c>
      <c r="AK5" s="31">
        <f t="array" ref="AK5">SUMIF('ТУР5'!home,AF5,'ТУР5'!homescore)+SUMIF('ТУР5'!visitor,AF5,'ТУР5'!visitorscore)</f>
        <v>78</v>
      </c>
      <c r="AL5" s="32">
        <f t="array" ref="AL5">SUMIF('ТУР5'!home,AF5,'ТУР5'!visitorscore)+SUMIF('ТУР5'!visitor,AF5,'ТУР5'!homescore)</f>
        <v>86</v>
      </c>
      <c r="AM5" s="7">
        <f t="shared" si="2"/>
        <v>-8</v>
      </c>
      <c r="AN5" s="31">
        <f t="array" ref="AN5">AH5*Options!$B$2+AI5*Options!$B$3+AJ5*Options!$B$4+VLOOKUP(AF5,$E$4:$F$9,2,0)</f>
        <v>25</v>
      </c>
      <c r="AO5" s="11">
        <f t="shared" si="3"/>
        <v>2499920078</v>
      </c>
    </row>
    <row r="6">
      <c r="A6" s="11"/>
      <c r="B6" s="8"/>
      <c r="C6" s="84" t="str">
        <f>'ТУР3'!$C$6</f>
        <v>Тимур А.</v>
      </c>
      <c r="D6" s="90" t="s">
        <v>31</v>
      </c>
      <c r="E6" s="84" t="str">
        <f>'ТУР3'!$E$6</f>
        <v>Arrow-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Arrow-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86</v>
      </c>
      <c r="AB6" s="26">
        <f t="array" ref="AB6">VLOOKUP($U6,$AF$3:$AN$5,8,0)</f>
        <v>-8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maymay</v>
      </c>
      <c r="F11" s="102" t="str">
        <f t="shared" ref="F11:F16" si="7">$E$5</f>
        <v>Ashao</v>
      </c>
      <c r="G11" s="94">
        <f t="shared" ref="G11:G46" si="8">SUM(K11)</f>
        <v>1</v>
      </c>
      <c r="H11" s="96"/>
      <c r="I11" s="94">
        <f t="shared" ref="I11:I17" si="9">SUM(L11)</f>
        <v>3</v>
      </c>
      <c r="J11" s="96"/>
      <c r="K11" s="102">
        <v>1.0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maymay  - (Германия) Ashao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maymay</v>
      </c>
      <c r="F12" s="102" t="str">
        <f t="shared" si="7"/>
        <v>Ashao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maymay  - (Германия) Ashao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maymay</v>
      </c>
      <c r="F13" s="102" t="str">
        <f t="shared" si="7"/>
        <v>Ashao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maymay  - (Германия) Ashao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Arrow-</v>
      </c>
      <c r="F14" s="102" t="str">
        <f t="shared" si="7"/>
        <v>Ashao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Arrow-  - (Германия) Ashao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Arrow-</v>
      </c>
      <c r="F15" s="102" t="str">
        <f t="shared" si="7"/>
        <v>Ashao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Arrow-  - (Германия) Ashao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Arrow-</v>
      </c>
      <c r="F16" s="102" t="str">
        <f t="shared" si="7"/>
        <v>Ashao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Arrow-  - (Германия) Ashao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Arrow-</v>
      </c>
      <c r="F17" s="102" t="str">
        <f t="shared" ref="F17:F22" si="15">$E$4</f>
        <v>maymay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Arrow-  - (Италия) maymay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Arrow-</v>
      </c>
      <c r="F18" s="102" t="str">
        <f t="shared" si="15"/>
        <v>maymay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Arrow-  - (Италия) maymay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Arrow-</v>
      </c>
      <c r="F19" s="102" t="str">
        <f t="shared" si="15"/>
        <v>maymay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Arrow-  - (Италия) maymay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maymay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Ashao  - (Италия) maymay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maymay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Ashao  - (Италия) maymay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maymay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Ashao  - (Италия) maymay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Arrow-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Ashao  - (Аргентина) Arrow-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Arrow-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Ashao  - (Аргентина) Arrow-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Arrow-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Ashao  - (Аргентина) Arrow-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maymay</v>
      </c>
      <c r="F26" s="102" t="str">
        <f t="shared" si="20"/>
        <v>Arrow-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maymay  - (Аргентина) Arrow-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maymay</v>
      </c>
      <c r="F27" s="102" t="str">
        <f t="shared" si="20"/>
        <v>Arrow-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maymay  - (Аргентина) Arrow-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maymay</v>
      </c>
      <c r="F28" s="102" t="str">
        <f t="shared" si="20"/>
        <v>Arrow-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maymay  - (Аргентина) Arrow-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maymay</v>
      </c>
      <c r="F29" s="102" t="str">
        <f t="shared" ref="F29:F34" si="25">$E$5</f>
        <v>Ashao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maymay  - (Германия)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maymay</v>
      </c>
      <c r="F30" s="102" t="str">
        <f t="shared" si="25"/>
        <v>Ashao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maymay  - (Германия) Ashao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maymay</v>
      </c>
      <c r="F31" s="102" t="str">
        <f t="shared" si="25"/>
        <v>Ashao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maymay  - (Германия) Ashao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Arrow-</v>
      </c>
      <c r="F32" s="102" t="str">
        <f t="shared" si="25"/>
        <v>Ashao</v>
      </c>
      <c r="G32" s="94">
        <f t="shared" si="8"/>
        <v>0</v>
      </c>
      <c r="H32" s="96"/>
      <c r="I32" s="94">
        <f t="shared" si="26"/>
        <v>2</v>
      </c>
      <c r="J32" s="96"/>
      <c r="K32" s="102">
        <v>0.0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Arrow-  - (Германия) Ashao</v>
      </c>
      <c r="V32" s="11" t="str">
        <f t="shared" si="11"/>
        <v>0:2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Arrow-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Arrow-  - (Германия) Ashao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Arrow-</v>
      </c>
      <c r="F34" s="102" t="str">
        <f t="shared" si="25"/>
        <v>Ashao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Arrow-  - (Германия) Ashao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Arrow-</v>
      </c>
      <c r="F35" s="102" t="str">
        <f t="shared" ref="F35:F40" si="30">$E$4</f>
        <v>maymay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Arrow-  - (Италия) maymay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Arrow-</v>
      </c>
      <c r="F36" s="102" t="str">
        <f t="shared" si="30"/>
        <v>maymay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Arrow-  - (Италия) maymay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Arrow-</v>
      </c>
      <c r="F37" s="102" t="str">
        <f t="shared" si="30"/>
        <v>maymay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Arrow-  - (Италия) maymay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maymay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Ashao  - (Италия) maymay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maymay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Ashao  - (Италия) maymay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maymay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Ashao  - (Италия) maymay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Arrow-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Ashao  - (Аргентина) Arrow-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Arrow-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Ashao  - (Аргентина) Arrow-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Arrow-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Ashao  - (Аргентина) Arrow-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maymay</v>
      </c>
      <c r="F44" s="102" t="str">
        <f t="shared" si="35"/>
        <v>Arrow-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maymay  - (Аргентина) Arrow-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maymay</v>
      </c>
      <c r="F45" s="102" t="str">
        <f t="shared" si="35"/>
        <v>Arrow-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maymay  - (Аргентина) Arrow-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maymay</v>
      </c>
      <c r="F46" s="102" t="str">
        <f t="shared" si="35"/>
        <v>Arrow-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maymay  - (Аргентина) Arrow-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11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77</v>
      </c>
      <c r="AL3" s="32">
        <f t="array" ref="AL3">SUMIF('ТУР6'!home,AF3,'ТУР6'!visitorscore)+SUMIF('ТУР6'!visitor,AF3,'ТУР6'!homescore)</f>
        <v>67</v>
      </c>
      <c r="AM3" s="7">
        <f t="shared" ref="AM3:AM5" si="2">AK3-AL3</f>
        <v>10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4100100077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67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88</v>
      </c>
      <c r="AL4" s="32">
        <f t="array" ref="AL4">SUMIF('ТУР6'!home,AF4,'ТУР6'!visitorscore)+SUMIF('ТУР6'!visitor,AF4,'ТУР6'!homescore)</f>
        <v>87</v>
      </c>
      <c r="AM4" s="7">
        <f t="shared" si="2"/>
        <v>1</v>
      </c>
      <c r="AN4" s="31">
        <f t="array" ref="AN4">AH4*Options!$B$2+AI4*Options!$B$3+AJ4*Options!$B$4+VLOOKUP(AF4,$E$4:$F$9,2,0)</f>
        <v>30</v>
      </c>
      <c r="AO4" s="11">
        <f t="shared" si="3"/>
        <v>3000010088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88</v>
      </c>
      <c r="AA5" s="26">
        <f t="array" ref="AA5">VLOOKUP($U5,$AF$3:$AN$5,7,0)</f>
        <v>87</v>
      </c>
      <c r="AB5" s="26">
        <f t="array" ref="AB5">VLOOKUP($U5,$AF$3:$AN$5,8,0)</f>
        <v>1</v>
      </c>
      <c r="AC5" s="26">
        <f t="array" ref="AC5">VLOOKUP($U5,$AF$3:$AN$5,9,0)</f>
        <v>30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5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69</v>
      </c>
      <c r="AL5" s="32">
        <f t="array" ref="AL5">SUMIF('ТУР6'!home,AF5,'ТУР6'!visitorscore)+SUMIF('ТУР6'!visitor,AF5,'ТУР6'!homescore)</f>
        <v>80</v>
      </c>
      <c r="AM5" s="7">
        <f t="shared" si="2"/>
        <v>-11</v>
      </c>
      <c r="AN5" s="31">
        <f t="array" ref="AN5">AH5*Options!$B$2+AI5*Options!$B$3+AJ5*Options!$B$4+VLOOKUP(AF5,$E$4:$F$9,2,0)</f>
        <v>24</v>
      </c>
      <c r="AO5" s="11">
        <f t="shared" si="3"/>
        <v>2399890069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69</v>
      </c>
      <c r="AA6" s="26">
        <f t="array" ref="AA6">VLOOKUP($U6,$AF$3:$AN$5,7,0)</f>
        <v>80</v>
      </c>
      <c r="AB6" s="26">
        <f t="array" ref="AB6">VLOOKUP($U6,$AF$3:$AN$5,8,0)</f>
        <v>-11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Chaos</v>
      </c>
      <c r="F11" s="102" t="str">
        <f t="shared" ref="F11:F16" si="7">$E$5</f>
        <v>Dresel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Chaos  - (Англия) Dresel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Chaos</v>
      </c>
      <c r="F12" s="102" t="str">
        <f t="shared" si="7"/>
        <v>Dresel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Chaos  - (Англия) Dresel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Chaos</v>
      </c>
      <c r="F13" s="102" t="str">
        <f t="shared" si="7"/>
        <v>Dresel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Chaos  - (Англия) Dresel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debosch</v>
      </c>
      <c r="F14" s="102" t="str">
        <f t="shared" si="7"/>
        <v>Dresel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debosch  - (Англия) Dresel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debosch</v>
      </c>
      <c r="F15" s="102" t="str">
        <f t="shared" si="7"/>
        <v>Dresel</v>
      </c>
      <c r="G15" s="94">
        <f t="shared" si="8"/>
        <v>2</v>
      </c>
      <c r="H15" s="96"/>
      <c r="I15" s="94">
        <f t="shared" si="9"/>
        <v>4</v>
      </c>
      <c r="J15" s="96"/>
      <c r="K15" s="102">
        <v>2.0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debosch  - (Англия) Dresel</v>
      </c>
      <c r="V15" s="11" t="str">
        <f t="shared" si="11"/>
        <v>2:4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debosch</v>
      </c>
      <c r="F16" s="102" t="str">
        <f t="shared" si="7"/>
        <v>Dresel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debosch  - (Англия) Dresel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debosch</v>
      </c>
      <c r="F17" s="102" t="str">
        <f t="shared" ref="F17:F22" si="15">$E$4</f>
        <v>Chaos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debosch  - (Нидерланды) Chaos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debosch</v>
      </c>
      <c r="F18" s="102" t="str">
        <f t="shared" si="15"/>
        <v>Chaos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debosch  - (Нидерланды) Chaos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debosch</v>
      </c>
      <c r="F19" s="102" t="str">
        <f t="shared" si="15"/>
        <v>Chaos</v>
      </c>
      <c r="G19" s="94">
        <f t="shared" si="8"/>
        <v>1</v>
      </c>
      <c r="H19" s="96"/>
      <c r="I19" s="94">
        <f t="shared" si="16"/>
        <v>3</v>
      </c>
      <c r="J19" s="96"/>
      <c r="K19" s="102">
        <v>1.0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debosch  - (Нидерланды) Chaos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Dresel</v>
      </c>
      <c r="F20" s="102" t="str">
        <f t="shared" si="15"/>
        <v>Chaos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Dresel  - (Нидерланды) Chaos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Dresel</v>
      </c>
      <c r="F21" s="102" t="str">
        <f t="shared" si="15"/>
        <v>Chaos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Dresel  - (Нидерланды) Chaos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Dresel</v>
      </c>
      <c r="F22" s="102" t="str">
        <f t="shared" si="15"/>
        <v>Chaos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Dresel  - (Нидерланды) Chaos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Dresel</v>
      </c>
      <c r="F23" s="102" t="str">
        <f t="shared" ref="F23:F28" si="20">$E$6</f>
        <v>debosch</v>
      </c>
      <c r="G23" s="94">
        <f t="shared" si="8"/>
        <v>3</v>
      </c>
      <c r="H23" s="96"/>
      <c r="I23" s="94">
        <f t="shared" ref="I23:I29" si="21">SUM(L23)</f>
        <v>2</v>
      </c>
      <c r="J23" s="96"/>
      <c r="K23" s="102">
        <v>3.0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Dresel  - (Португалия) debosch</v>
      </c>
      <c r="V23" s="11" t="str">
        <f t="shared" si="11"/>
        <v>3:2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Dresel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Dresel  - (Португалия) debosch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Dresel</v>
      </c>
      <c r="F25" s="102" t="str">
        <f t="shared" si="20"/>
        <v>debosch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Dresel  - (Португалия) debosch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Chaos</v>
      </c>
      <c r="F26" s="102" t="str">
        <f t="shared" si="20"/>
        <v>debosch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42</v>
      </c>
      <c r="L26" s="109" t="s">
        <v>42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Chaos  - (Португалия) debosch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Chaos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Chaos  - (Португалия)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Chaos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Chaos  - (Португалия) debosch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Chaos</v>
      </c>
      <c r="F29" s="102" t="str">
        <f t="shared" ref="F29:F34" si="25">$E$5</f>
        <v>Dresel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Chaos  - (Англия) Dresel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Chaos</v>
      </c>
      <c r="F30" s="102" t="str">
        <f t="shared" si="25"/>
        <v>Dresel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Chaos  - (Англия) Dresel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Chaos</v>
      </c>
      <c r="F31" s="102" t="str">
        <f t="shared" si="25"/>
        <v>Dresel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Chaos  - (Англия) Dresel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debosch</v>
      </c>
      <c r="F32" s="102" t="str">
        <f t="shared" si="25"/>
        <v>Dresel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debosch  - (Англия) Dresel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debosch</v>
      </c>
      <c r="F33" s="102" t="str">
        <f t="shared" si="25"/>
        <v>Dresel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debosch  - (Англия) Dresel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debosch</v>
      </c>
      <c r="F34" s="102" t="str">
        <f t="shared" si="25"/>
        <v>Dresel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debosch  - (Англия) Dresel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debosch</v>
      </c>
      <c r="F35" s="102" t="str">
        <f t="shared" ref="F35:F40" si="30">$E$4</f>
        <v>Chaos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debosch  - (Нидерланды) Chaos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debosch</v>
      </c>
      <c r="F36" s="102" t="str">
        <f t="shared" si="30"/>
        <v>Chaos</v>
      </c>
      <c r="G36" s="94">
        <f t="shared" si="8"/>
        <v>2</v>
      </c>
      <c r="H36" s="96"/>
      <c r="I36" s="94">
        <f t="shared" si="31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debosch  - (Нидерланды) Chaos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debosch</v>
      </c>
      <c r="F37" s="102" t="str">
        <f t="shared" si="30"/>
        <v>Chaos</v>
      </c>
      <c r="G37" s="94">
        <f t="shared" si="8"/>
        <v>1</v>
      </c>
      <c r="H37" s="96"/>
      <c r="I37" s="94">
        <f t="shared" si="31"/>
        <v>3</v>
      </c>
      <c r="J37" s="96"/>
      <c r="K37" s="102">
        <v>1.0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debosch  - (Нидерланды) Chaos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Dresel</v>
      </c>
      <c r="F38" s="102" t="str">
        <f t="shared" si="30"/>
        <v>Chaos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Dresel  - (Нидерланды) Chaos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Dresel</v>
      </c>
      <c r="F39" s="102" t="str">
        <f t="shared" si="30"/>
        <v>Chaos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Dresel  - (Нидерланды) Chaos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Dresel</v>
      </c>
      <c r="F40" s="102" t="str">
        <f t="shared" si="30"/>
        <v>Chaos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Dresel  - (Нидерланды) Chaos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Dresel</v>
      </c>
      <c r="F41" s="102" t="str">
        <f t="shared" ref="F41:F46" si="35">$E$6</f>
        <v>debosch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Dresel  - (Португалия) debosch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Dresel</v>
      </c>
      <c r="F42" s="102" t="str">
        <f t="shared" si="35"/>
        <v>debosch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Dresel  - (Португалия) debosch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Dresel</v>
      </c>
      <c r="F43" s="102" t="str">
        <f t="shared" si="35"/>
        <v>debosch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Dresel  - (Португалия) debosch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Chaos</v>
      </c>
      <c r="F44" s="102" t="str">
        <f t="shared" si="35"/>
        <v>debosch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Chaos  - (Португалия) debosch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Chaos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Chaos  - (Португалия) debosch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Chaos</v>
      </c>
      <c r="F46" s="102" t="str">
        <f t="shared" si="35"/>
        <v>debosch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Chaos  - (Португалия) debosch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12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4</v>
      </c>
      <c r="AK3" s="31">
        <f t="array" ref="AK3">SUMIF('ТУР7'!home,AF3,'ТУР7'!homescore)+SUMIF('ТУР7'!visitor,AF3,'ТУР7'!visitorscore)</f>
        <v>90</v>
      </c>
      <c r="AL3" s="32">
        <f t="array" ref="AL3">SUMIF('ТУР7'!home,AF3,'ТУР7'!visitorscore)+SUMIF('ТУР7'!visitor,AF3,'ТУР7'!homescore)</f>
        <v>80</v>
      </c>
      <c r="AM3" s="7">
        <f t="shared" ref="AM3:AM5" si="2">AK3-AL3</f>
        <v>10</v>
      </c>
      <c r="AN3" s="31">
        <f t="array" ref="AN3">AH3*Options!$B$2+AI3*Options!$B$3+AJ3*Options!$B$4+VLOOKUP(AF3,$E$4:$F$9,2,0)</f>
        <v>44</v>
      </c>
      <c r="AO3" s="11">
        <f t="shared" ref="AO3:AO5" si="3">AK3+AM3*10000+AN3*100000000</f>
        <v>4400100090</v>
      </c>
    </row>
    <row r="4">
      <c r="A4" s="11"/>
      <c r="B4" s="8"/>
      <c r="C4" s="84" t="str">
        <f>'ТУР6'!$C$4</f>
        <v>Дмитрий Ч.</v>
      </c>
      <c r="D4" s="90" t="s">
        <v>51</v>
      </c>
      <c r="E4" s="84" t="str">
        <f>'ТУР6'!$E$4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8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80</v>
      </c>
      <c r="AB4" s="26">
        <f t="array" ref="AB4">VLOOKUP($U4,$AF$3:$AN$5,8,0)</f>
        <v>10</v>
      </c>
      <c r="AC4" s="26">
        <f t="array" ref="AC4">VLOOKUP($U4,$AF$3:$AN$5,9,0)</f>
        <v>44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78</v>
      </c>
      <c r="AL4" s="32">
        <f t="array" ref="AL4">SUMIF('ТУР7'!home,AF4,'ТУР7'!visitorscore)+SUMIF('ТУР7'!visitor,AF4,'ТУР7'!homescore)</f>
        <v>76</v>
      </c>
      <c r="AM4" s="7">
        <f t="shared" si="2"/>
        <v>2</v>
      </c>
      <c r="AN4" s="31">
        <f t="array" ref="AN4">AH4*Options!$B$2+AI4*Options!$B$3+AJ4*Options!$B$4+VLOOKUP(AF4,$E$4:$F$9,2,0)</f>
        <v>31</v>
      </c>
      <c r="AO4" s="11">
        <f t="shared" si="3"/>
        <v>3100020078</v>
      </c>
    </row>
    <row r="5">
      <c r="A5" s="11"/>
      <c r="B5" s="8"/>
      <c r="C5" s="84" t="str">
        <f>'ТУР6'!$C$5</f>
        <v>Евгений П. </v>
      </c>
      <c r="D5" s="90" t="s">
        <v>46</v>
      </c>
      <c r="E5" s="84" t="str">
        <f>'ТУР6'!$E$5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76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2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73</v>
      </c>
      <c r="AL5" s="32">
        <f t="array" ref="AL5">SUMIF('ТУР7'!home,AF5,'ТУР7'!visitorscore)+SUMIF('ТУР7'!visitor,AF5,'ТУР7'!homescore)</f>
        <v>85</v>
      </c>
      <c r="AM5" s="7">
        <f t="shared" si="2"/>
        <v>-12</v>
      </c>
      <c r="AN5" s="31">
        <f t="array" ref="AN5">AH5*Options!$B$2+AI5*Options!$B$3+AJ5*Options!$B$4+VLOOKUP(AF5,$E$4:$F$9,2,0)</f>
        <v>18</v>
      </c>
      <c r="AO5" s="11">
        <f t="shared" si="3"/>
        <v>1799880073</v>
      </c>
    </row>
    <row r="6">
      <c r="A6" s="11"/>
      <c r="B6" s="8"/>
      <c r="C6" s="84" t="str">
        <f>'ТУР6'!$C$6</f>
        <v>Тимофей Б.</v>
      </c>
      <c r="D6" s="90" t="s">
        <v>28</v>
      </c>
      <c r="E6" s="84" t="str">
        <f>'ТУР6'!$E$6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12</v>
      </c>
      <c r="Y6" s="26">
        <f t="array" ref="Y6">VLOOKUP($U6,$AF$3:$AN$5,5,0)</f>
        <v>10</v>
      </c>
      <c r="Z6" s="26">
        <f t="array" ref="Z6">VLOOKUP($U6,$AF$3:$AN$5,6,0)</f>
        <v>73</v>
      </c>
      <c r="AA6" s="26">
        <f t="array" ref="AA6">VLOOKUP($U6,$AF$3:$AN$5,7,0)</f>
        <v>85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Chaos</v>
      </c>
      <c r="F11" s="102" t="str">
        <f t="shared" ref="F11:F16" si="7">$E$5</f>
        <v>Dresel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Chaos  - (Нидерланды) Dresel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Chaos</v>
      </c>
      <c r="F12" s="102" t="str">
        <f t="shared" si="7"/>
        <v>Dresel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Chaos  - (Нидерланды) Dresel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Chaos</v>
      </c>
      <c r="F13" s="102" t="str">
        <f t="shared" si="7"/>
        <v>Dresel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Chaos  - (Нидерланды) Dresel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debosch</v>
      </c>
      <c r="F14" s="102" t="str">
        <f t="shared" si="7"/>
        <v>Dresel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debosch  - (Нидерланды) Dresel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debosch</v>
      </c>
      <c r="F15" s="102" t="str">
        <f t="shared" si="7"/>
        <v>Dresel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debosch  - (Нидерланды) Dresel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debosch</v>
      </c>
      <c r="F16" s="102" t="str">
        <f t="shared" si="7"/>
        <v>Dresel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debosch  - (Нидерланды) Dresel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debosch</v>
      </c>
      <c r="F17" s="102" t="str">
        <f t="shared" ref="F17:F22" si="15">$E$4</f>
        <v>Chaos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debosch  - (Испания) Chaos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debosch</v>
      </c>
      <c r="F18" s="102" t="str">
        <f t="shared" si="15"/>
        <v>Chaos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debosch  - (Испания) Chaos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debosch</v>
      </c>
      <c r="F19" s="102" t="str">
        <f t="shared" si="15"/>
        <v>Chaos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debosch  - (Испания) Chaos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Dresel</v>
      </c>
      <c r="F20" s="102" t="str">
        <f t="shared" si="15"/>
        <v>Chaos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Dresel  - (Испания) Chaos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Dresel</v>
      </c>
      <c r="F21" s="102" t="str">
        <f t="shared" si="15"/>
        <v>Chaos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Dresel  - (Испания) Chaos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Dresel</v>
      </c>
      <c r="F22" s="102" t="str">
        <f t="shared" si="15"/>
        <v>Chaos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Dresel  - (Испания) Chaos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Dresel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Dresel  - (Германия)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Dresel</v>
      </c>
      <c r="F24" s="102" t="str">
        <f t="shared" si="20"/>
        <v>debosch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Dresel  - (Германия) debosch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Dresel</v>
      </c>
      <c r="F25" s="102" t="str">
        <f t="shared" si="20"/>
        <v>debosch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Dresel  - (Германия) debosch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Chaos</v>
      </c>
      <c r="F26" s="102" t="str">
        <f t="shared" si="20"/>
        <v>debosch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Chaos  - (Германия) debosch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Chaos</v>
      </c>
      <c r="F27" s="102" t="str">
        <f t="shared" si="20"/>
        <v>debosch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Chaos  - (Германия) debosch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Chaos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Chaos  - (Германия) debosch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Chaos</v>
      </c>
      <c r="F29" s="102" t="str">
        <f t="shared" ref="F29:F34" si="25">$E$5</f>
        <v>Dresel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Chaos  - (Нидерланды) Dresel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Chaos</v>
      </c>
      <c r="F30" s="102" t="str">
        <f t="shared" si="25"/>
        <v>Dresel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Chaos  - (Нидерланды) Dresel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Chaos</v>
      </c>
      <c r="F31" s="102" t="str">
        <f t="shared" si="25"/>
        <v>Dresel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Chaos  - (Нидерланды) Dresel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debosch</v>
      </c>
      <c r="F32" s="102" t="str">
        <f t="shared" si="25"/>
        <v>Dresel</v>
      </c>
      <c r="G32" s="94">
        <f t="shared" si="8"/>
        <v>1</v>
      </c>
      <c r="H32" s="96"/>
      <c r="I32" s="94">
        <f t="shared" si="26"/>
        <v>3</v>
      </c>
      <c r="J32" s="96"/>
      <c r="K32" s="102">
        <v>1.0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debosch  - (Нидерланды) Dresel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debosch</v>
      </c>
      <c r="F33" s="102" t="str">
        <f t="shared" si="25"/>
        <v>Dresel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debosch  - (Нидерланды) Dresel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debosch</v>
      </c>
      <c r="F34" s="102" t="str">
        <f t="shared" si="25"/>
        <v>Dresel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debosch  - (Нидерланды) Dresel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debosch</v>
      </c>
      <c r="F35" s="102" t="str">
        <f t="shared" ref="F35:F40" si="30">$E$4</f>
        <v>Chaos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debosch  - (Испания) Chaos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debosch</v>
      </c>
      <c r="F36" s="102" t="str">
        <f t="shared" si="30"/>
        <v>Chaos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debosch  - (Испания) Chaos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debosch</v>
      </c>
      <c r="F37" s="102" t="str">
        <f t="shared" si="30"/>
        <v>Chaos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debosch  - (Испания) Chaos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Dresel</v>
      </c>
      <c r="F38" s="102" t="str">
        <f t="shared" si="30"/>
        <v>Chaos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Dresel  - (Испания) Chaos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Dresel</v>
      </c>
      <c r="F39" s="102" t="str">
        <f t="shared" si="30"/>
        <v>Chaos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Dresel  - (Испания) Chaos</v>
      </c>
      <c r="V39" s="11" t="str">
        <f t="shared" si="11"/>
        <v>3:3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Dresel</v>
      </c>
      <c r="F40" s="102" t="str">
        <f t="shared" si="30"/>
        <v>Chaos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Dresel  - (Испания) Chaos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Dresel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Dresel  - (Германия) debosch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Dresel</v>
      </c>
      <c r="F42" s="102" t="str">
        <f t="shared" si="35"/>
        <v>debosch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Dresel  - (Германия) debosch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Dresel</v>
      </c>
      <c r="F43" s="102" t="str">
        <f t="shared" si="35"/>
        <v>debosch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Dresel  - (Германия) debosch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Chaos</v>
      </c>
      <c r="F44" s="102" t="str">
        <f t="shared" si="35"/>
        <v>debosch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Chaos  - (Германия) debosch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Chaos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Chaos  - (Германия) debosch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Chaos</v>
      </c>
      <c r="F46" s="102" t="str">
        <f t="shared" si="35"/>
        <v>debosch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Chaos  - (Германия) debosch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45710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45710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69</v>
      </c>
      <c r="AL3" s="32">
        <f t="array" ref="AL3">SUMIF('ТУР8'!home,AF3,'ТУР8'!visitorscore)+SUMIF('ТУР8'!visitor,AF3,'ТУР8'!homescore)</f>
        <v>74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2799950069</v>
      </c>
    </row>
    <row r="4">
      <c r="A4" s="11"/>
      <c r="B4" s="8"/>
      <c r="C4" s="84" t="str">
        <f>'ТУР6'!$C$4</f>
        <v>Дмитрий Ч.</v>
      </c>
      <c r="D4" s="90" t="s">
        <v>25</v>
      </c>
      <c r="E4" s="84" t="str">
        <f>'ТУР6'!$E$4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74</v>
      </c>
      <c r="AA4" s="26">
        <f t="array" ref="AA4">VLOOKUP($U4,$AF$3:$AN$5,7,0)</f>
        <v>66</v>
      </c>
      <c r="AB4" s="26">
        <f t="array" ref="AB4">VLOOKUP($U4,$AF$3:$AN$5,8,0)</f>
        <v>8</v>
      </c>
      <c r="AC4" s="26">
        <f t="array" ref="AC4">VLOOKUP($U4,$AF$3:$AN$5,9,0)</f>
        <v>37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74</v>
      </c>
      <c r="AL4" s="32">
        <f t="array" ref="AL4">SUMIF('ТУР8'!home,AF4,'ТУР8'!visitorscore)+SUMIF('ТУР8'!visitor,AF4,'ТУР8'!homescore)</f>
        <v>77</v>
      </c>
      <c r="AM4" s="7">
        <f t="shared" si="2"/>
        <v>-3</v>
      </c>
      <c r="AN4" s="31">
        <f t="array" ref="AN4">AH4*Options!$B$2+AI4*Options!$B$3+AJ4*Options!$B$4+VLOOKUP(AF4,$E$4:$F$9,2,0)</f>
        <v>29</v>
      </c>
      <c r="AO4" s="11">
        <f t="shared" si="3"/>
        <v>2899970074</v>
      </c>
    </row>
    <row r="5">
      <c r="A5" s="11"/>
      <c r="B5" s="8"/>
      <c r="C5" s="84" t="str">
        <f>'ТУР6'!$C$5</f>
        <v>Евгений П. </v>
      </c>
      <c r="D5" s="90" t="s">
        <v>48</v>
      </c>
      <c r="E5" s="84" t="str">
        <f>'ТУР6'!$E$5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74</v>
      </c>
      <c r="AA5" s="26">
        <f t="array" ref="AA5">VLOOKUP($U5,$AF$3:$AN$5,7,0)</f>
        <v>77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9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74</v>
      </c>
      <c r="AL5" s="32">
        <f t="array" ref="AL5">SUMIF('ТУР8'!home,AF5,'ТУР8'!visitorscore)+SUMIF('ТУР8'!visitor,AF5,'ТУР8'!homescore)</f>
        <v>66</v>
      </c>
      <c r="AM5" s="7">
        <f t="shared" si="2"/>
        <v>8</v>
      </c>
      <c r="AN5" s="31">
        <f t="array" ref="AN5">AH5*Options!$B$2+AI5*Options!$B$3+AJ5*Options!$B$4+VLOOKUP(AF5,$E$4:$F$9,2,0)</f>
        <v>37</v>
      </c>
      <c r="AO5" s="11">
        <f t="shared" si="3"/>
        <v>3700080074</v>
      </c>
    </row>
    <row r="6">
      <c r="A6" s="11"/>
      <c r="B6" s="8"/>
      <c r="C6" s="84" t="str">
        <f>'ТУР6'!$C$6</f>
        <v>Тимофей Б.</v>
      </c>
      <c r="D6" s="90" t="s">
        <v>31</v>
      </c>
      <c r="E6" s="84" t="str">
        <f>'ТУР6'!$E$6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69</v>
      </c>
      <c r="AA6" s="26">
        <f t="array" ref="AA6">VLOOKUP($U6,$AF$3:$AN$5,7,0)</f>
        <v>74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Chaos</v>
      </c>
      <c r="F11" s="102" t="str">
        <f t="shared" ref="F11:F16" si="7">$E$5</f>
        <v>Dresel</v>
      </c>
      <c r="G11" s="94">
        <f t="shared" ref="G11:G46" si="8">SUM(K11)</f>
        <v>2</v>
      </c>
      <c r="H11" s="96"/>
      <c r="I11" s="94">
        <f t="shared" ref="I11:I17" si="9">SUM(L11)</f>
        <v>3</v>
      </c>
      <c r="J11" s="96"/>
      <c r="K11" s="102">
        <v>2.0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Chaos  - (Португалия) Dresel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Chaos</v>
      </c>
      <c r="F12" s="102" t="str">
        <f t="shared" si="7"/>
        <v>Dresel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Chaos  - (Португалия) Dresel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Chaos</v>
      </c>
      <c r="F13" s="102" t="str">
        <f t="shared" si="7"/>
        <v>Dresel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Chaos  - (Португалия) Dresel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debosch</v>
      </c>
      <c r="F14" s="102" t="str">
        <f t="shared" si="7"/>
        <v>Dresel</v>
      </c>
      <c r="G14" s="94">
        <f t="shared" si="8"/>
        <v>3</v>
      </c>
      <c r="H14" s="96"/>
      <c r="I14" s="94">
        <f t="shared" si="9"/>
        <v>1</v>
      </c>
      <c r="J14" s="96"/>
      <c r="K14" s="102">
        <v>3.0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debosch  - (Португалия) Dresel</v>
      </c>
      <c r="V14" s="11" t="str">
        <f t="shared" si="11"/>
        <v>3:1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debosch</v>
      </c>
      <c r="F15" s="102" t="str">
        <f t="shared" si="7"/>
        <v>Dresel</v>
      </c>
      <c r="G15" s="94">
        <f t="shared" si="8"/>
        <v>2</v>
      </c>
      <c r="H15" s="96"/>
      <c r="I15" s="94">
        <f t="shared" si="9"/>
        <v>3</v>
      </c>
      <c r="J15" s="96"/>
      <c r="K15" s="102">
        <v>2.0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debosch  - (Португалия) Dresel</v>
      </c>
      <c r="V15" s="11" t="str">
        <f t="shared" si="11"/>
        <v>2:3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debosch</v>
      </c>
      <c r="F16" s="102" t="str">
        <f t="shared" si="7"/>
        <v>Dresel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debosch  - (Португалия) Dresel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debosch</v>
      </c>
      <c r="F17" s="102" t="str">
        <f t="shared" ref="F17:F22" si="15">$E$4</f>
        <v>Chaos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debosch  - (Италия) Chaos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debosch</v>
      </c>
      <c r="F18" s="102" t="str">
        <f t="shared" si="15"/>
        <v>Chaos</v>
      </c>
      <c r="G18" s="94">
        <f t="shared" si="8"/>
        <v>3</v>
      </c>
      <c r="H18" s="96"/>
      <c r="I18" s="94">
        <f t="shared" ref="I18:I22" si="16">SUM(L18,O18)</f>
        <v>1</v>
      </c>
      <c r="J18" s="96"/>
      <c r="K18" s="102">
        <v>3.0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debosch  - (Италия) Chaos</v>
      </c>
      <c r="V18" s="11" t="str">
        <f t="shared" si="11"/>
        <v>3:1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debosch</v>
      </c>
      <c r="F19" s="102" t="str">
        <f t="shared" si="15"/>
        <v>Chaos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debosch  - (Италия) Chaos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Dresel</v>
      </c>
      <c r="F20" s="102" t="str">
        <f t="shared" si="15"/>
        <v>Chaos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Dresel  - (Италия) Chaos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Dresel</v>
      </c>
      <c r="F21" s="102" t="str">
        <f t="shared" si="15"/>
        <v>Chaos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Dresel  - (Италия) Chaos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Dresel</v>
      </c>
      <c r="F22" s="102" t="str">
        <f t="shared" si="15"/>
        <v>Chaos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Dresel  - (Италия) Chaos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Dresel</v>
      </c>
      <c r="F23" s="102" t="str">
        <f t="shared" ref="F23:F28" si="20">$E$6</f>
        <v>debosch</v>
      </c>
      <c r="G23" s="94">
        <f t="shared" si="8"/>
        <v>0</v>
      </c>
      <c r="H23" s="96"/>
      <c r="I23" s="94">
        <f t="shared" ref="I23:I29" si="21">SUM(L23)</f>
        <v>0</v>
      </c>
      <c r="J23" s="96"/>
      <c r="K23" s="102" t="s">
        <v>42</v>
      </c>
      <c r="L23" s="102" t="s">
        <v>42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Dresel  - (Аргентина) debosch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Dresel</v>
      </c>
      <c r="F24" s="102" t="str">
        <f t="shared" si="20"/>
        <v>debosch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Dresel  - (Аргентина) debosch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Dresel</v>
      </c>
      <c r="F25" s="102" t="str">
        <f t="shared" si="20"/>
        <v>debosch</v>
      </c>
      <c r="G25" s="94">
        <f t="shared" si="8"/>
        <v>5</v>
      </c>
      <c r="H25" s="96"/>
      <c r="I25" s="94">
        <f t="shared" si="21"/>
        <v>4</v>
      </c>
      <c r="J25" s="96"/>
      <c r="K25" s="109">
        <v>5.0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Dresel  - (Аргентина) debosch</v>
      </c>
      <c r="V25" s="11" t="str">
        <f t="shared" si="11"/>
        <v>5:4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Chaos</v>
      </c>
      <c r="F26" s="102" t="str">
        <f t="shared" si="20"/>
        <v>debosch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Chaos  - (Аргентина) debosch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Chaos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Chaos  - (Аргентина)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Chaos</v>
      </c>
      <c r="F28" s="102" t="str">
        <f t="shared" si="20"/>
        <v>debosch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Chaos  - (Аргентина) debosch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Chaos</v>
      </c>
      <c r="F29" s="102" t="str">
        <f t="shared" ref="F29:F34" si="25">$E$5</f>
        <v>Dresel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Chaos  - (Португалия) Dresel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Chaos</v>
      </c>
      <c r="F30" s="102" t="str">
        <f t="shared" si="25"/>
        <v>Dresel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Chaos  - (Португалия) Dresel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Chaos</v>
      </c>
      <c r="F31" s="102" t="str">
        <f t="shared" si="25"/>
        <v>Dresel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Chaos  - (Португалия) Dresel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debosch</v>
      </c>
      <c r="F32" s="102" t="str">
        <f t="shared" si="25"/>
        <v>Dresel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debosch  - (Португалия) Dresel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debosch</v>
      </c>
      <c r="F33" s="102" t="str">
        <f t="shared" si="25"/>
        <v>Dresel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debosch  - (Португалия) Dresel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debosch</v>
      </c>
      <c r="F34" s="102" t="str">
        <f t="shared" si="25"/>
        <v>Dresel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debosch  - (Португалия) Dresel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debosch</v>
      </c>
      <c r="F35" s="102" t="str">
        <f t="shared" ref="F35:F40" si="30">$E$4</f>
        <v>Chaos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debosch  - (Италия) Chaos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debosch</v>
      </c>
      <c r="F36" s="102" t="str">
        <f t="shared" si="30"/>
        <v>Chaos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debosch  - (Италия) Chaos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debosch</v>
      </c>
      <c r="F37" s="102" t="str">
        <f t="shared" si="30"/>
        <v>Chaos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debosch  - (Италия) Chaos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Dresel</v>
      </c>
      <c r="F38" s="102" t="str">
        <f t="shared" si="30"/>
        <v>Chaos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Dresel  - (Италия) Chaos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Dresel</v>
      </c>
      <c r="F39" s="102" t="str">
        <f t="shared" si="30"/>
        <v>Chaos</v>
      </c>
      <c r="G39" s="94">
        <f t="shared" si="8"/>
        <v>1</v>
      </c>
      <c r="H39" s="11"/>
      <c r="I39" s="94">
        <f t="shared" si="31"/>
        <v>2</v>
      </c>
      <c r="J39" s="11"/>
      <c r="K39" s="102">
        <v>1.0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Dresel  - (Италия) Chaos</v>
      </c>
      <c r="V39" s="11" t="str">
        <f t="shared" si="11"/>
        <v>1:2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Dresel</v>
      </c>
      <c r="F40" s="102" t="str">
        <f t="shared" si="30"/>
        <v>Chaos</v>
      </c>
      <c r="G40" s="94">
        <f t="shared" si="8"/>
        <v>3</v>
      </c>
      <c r="H40" s="11"/>
      <c r="I40" s="94">
        <f t="shared" si="31"/>
        <v>1</v>
      </c>
      <c r="J40" s="11"/>
      <c r="K40" s="102">
        <v>3.0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Dresel  - (Италия) Chaos</v>
      </c>
      <c r="V40" s="11" t="str">
        <f t="shared" si="11"/>
        <v>3:1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Dresel</v>
      </c>
      <c r="F41" s="102" t="str">
        <f t="shared" ref="F41:F46" si="35">$E$6</f>
        <v>debosch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Dresel  - (Аргентина) debosch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Dresel</v>
      </c>
      <c r="F42" s="102" t="str">
        <f t="shared" si="35"/>
        <v>debosch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Dresel  - (Аргентина) debosch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Dresel</v>
      </c>
      <c r="F43" s="102" t="str">
        <f t="shared" si="35"/>
        <v>debosch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Dresel  - (Аргентина) debosch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Chaos</v>
      </c>
      <c r="F44" s="102" t="str">
        <f t="shared" si="35"/>
        <v>debosch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Chaos  - (Аргентина) debosch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Chaos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Chaos  - (Аргентина) debosch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Chaos</v>
      </c>
      <c r="F46" s="102" t="str">
        <f t="shared" si="35"/>
        <v>debosch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Chaos  - (Аргентина) debosch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45710</v>
      </c>
      <c r="H11" s="114"/>
      <c r="I11" s="3" t="s">
        <v>2</v>
      </c>
      <c r="J11" s="4"/>
      <c r="K11" s="5" t="s">
        <v>45</v>
      </c>
      <c r="L11" s="6">
        <f>'ТУР1'!$F$1</f>
        <v>45710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Павел Г.</v>
      </c>
      <c r="E14" s="118" t="str">
        <f>'ТУР1'!$D$4</f>
        <v>Италия</v>
      </c>
      <c r="F14" s="117" t="str">
        <f>'ТУР1'!$E$4</f>
        <v>Mentill</v>
      </c>
      <c r="G14" s="114"/>
      <c r="H14" s="114"/>
      <c r="I14" s="117" t="str">
        <f>'ТУР2'!$C$4</f>
        <v>Павел Г.</v>
      </c>
      <c r="J14" s="118" t="str">
        <f>'ТУР2'!$D$4</f>
        <v>Нидерланды</v>
      </c>
      <c r="K14" s="117" t="str">
        <f>'ТУР2'!$E$4</f>
        <v>Mentill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Расуль В.</v>
      </c>
      <c r="E15" s="118" t="str">
        <f>'ТУР1'!$D$5</f>
        <v>Германия</v>
      </c>
      <c r="F15" s="117" t="str">
        <f>'ТУР1'!$E$5</f>
        <v>rasval</v>
      </c>
      <c r="G15" s="114"/>
      <c r="H15" s="114"/>
      <c r="I15" s="117" t="str">
        <f>'ТУР2'!$C$5</f>
        <v>Расуль В.</v>
      </c>
      <c r="J15" s="118" t="str">
        <f>'ТУР2'!$D$5</f>
        <v>Англия</v>
      </c>
      <c r="K15" s="117" t="str">
        <f>'ТУР2'!$E$5</f>
        <v>rasval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Халиль Л.</v>
      </c>
      <c r="E16" s="118" t="str">
        <f>'ТУР1'!$D$6</f>
        <v>Аргентина</v>
      </c>
      <c r="F16" s="117" t="str">
        <f>'ТУР1'!$E$6</f>
        <v>archi</v>
      </c>
      <c r="G16" s="114"/>
      <c r="H16" s="114"/>
      <c r="I16" s="118" t="str">
        <f>'ТУР2'!$C$6</f>
        <v>Халиль Л.</v>
      </c>
      <c r="J16" s="118" t="str">
        <f>'ТУР2'!$D$6</f>
        <v>Португалия</v>
      </c>
      <c r="K16" s="117" t="str">
        <f>'ТУР2'!$E$6</f>
        <v>archi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45710</v>
      </c>
      <c r="H20" s="114"/>
      <c r="I20" s="3" t="s">
        <v>2</v>
      </c>
      <c r="J20" s="4"/>
      <c r="K20" s="5" t="s">
        <v>57</v>
      </c>
      <c r="L20" s="6">
        <f>'ТУР1'!$F$1</f>
        <v>45710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Илья Ш.</v>
      </c>
      <c r="E23" s="118" t="str">
        <f>'ТУР3'!$D$4</f>
        <v>Испания</v>
      </c>
      <c r="F23" s="117" t="str">
        <f>'ТУР3'!$E$4</f>
        <v>maymay</v>
      </c>
      <c r="G23" s="114"/>
      <c r="H23" s="114"/>
      <c r="I23" s="117" t="str">
        <f>'ТУР4'!$C$4</f>
        <v>Илья Ш.</v>
      </c>
      <c r="J23" s="118" t="str">
        <f>'ТУР4'!$D$4</f>
        <v>Италия</v>
      </c>
      <c r="K23" s="117" t="str">
        <f>'ТУР4'!$E$4</f>
        <v>maymay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Сергей Б.</v>
      </c>
      <c r="E24" s="118" t="str">
        <f>'ТУР3'!$D$5</f>
        <v>Нидерланды</v>
      </c>
      <c r="F24" s="117" t="str">
        <f>'ТУР3'!$E$5</f>
        <v>Ashao</v>
      </c>
      <c r="G24" s="114"/>
      <c r="H24" s="114"/>
      <c r="I24" s="117" t="str">
        <f>'ТУР4'!$C$5</f>
        <v>Сергей Б.</v>
      </c>
      <c r="J24" s="118" t="str">
        <f>'ТУР4'!$D$5</f>
        <v>Португалия</v>
      </c>
      <c r="K24" s="117" t="str">
        <f>'ТУР4'!$E$5</f>
        <v>Ashao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Тимур А.</v>
      </c>
      <c r="E25" s="118" t="str">
        <f>'ТУР3'!$D$6</f>
        <v>Германия</v>
      </c>
      <c r="F25" s="117" t="str">
        <f>'ТУР3'!$E$6</f>
        <v>Arrow-</v>
      </c>
      <c r="G25" s="114"/>
      <c r="H25" s="114"/>
      <c r="I25" s="117" t="str">
        <f>'ТУР4'!$C$6</f>
        <v>Тимур А.</v>
      </c>
      <c r="J25" s="118" t="str">
        <f>'ТУР4'!$D$6</f>
        <v>Аргентина</v>
      </c>
      <c r="K25" s="117" t="str">
        <f>'ТУР4'!$E$6</f>
        <v>Arrow-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45710</v>
      </c>
      <c r="H29" s="114"/>
      <c r="I29" s="3" t="s">
        <v>2</v>
      </c>
      <c r="J29" s="4"/>
      <c r="K29" s="5" t="s">
        <v>59</v>
      </c>
      <c r="L29" s="6">
        <f>'ТУР1'!$F$1</f>
        <v>45710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Илья Ш.</v>
      </c>
      <c r="E32" s="118" t="str">
        <f>'ТУР5'!$D$4</f>
        <v>Италия</v>
      </c>
      <c r="F32" s="117" t="str">
        <f>'ТУР5'!$E$4</f>
        <v>maymay</v>
      </c>
      <c r="G32" s="114"/>
      <c r="H32" s="114"/>
      <c r="I32" s="117" t="str">
        <f>'ТУР6'!$C$4</f>
        <v>Дмитрий Ч.</v>
      </c>
      <c r="J32" s="118" t="str">
        <f>'ТУР6'!$D$4</f>
        <v>Нидерланды</v>
      </c>
      <c r="K32" s="117" t="str">
        <f>'ТУР6'!$E$4</f>
        <v>Chaos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Сергей Б.</v>
      </c>
      <c r="E33" s="118" t="str">
        <f>'ТУР5'!$D$5</f>
        <v>Германия</v>
      </c>
      <c r="F33" s="117" t="str">
        <f>'ТУР5'!$E$5</f>
        <v>Ashao</v>
      </c>
      <c r="G33" s="114"/>
      <c r="H33" s="114"/>
      <c r="I33" s="117" t="str">
        <f>'ТУР6'!$C$5</f>
        <v>Евгений П. </v>
      </c>
      <c r="J33" s="118" t="str">
        <f>'ТУР6'!$D$5</f>
        <v>Англия</v>
      </c>
      <c r="K33" s="117" t="str">
        <f>'ТУР6'!$E$5</f>
        <v>Dresel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Тимур А.</v>
      </c>
      <c r="E34" s="118" t="str">
        <f>'ТУР5'!$D$6</f>
        <v>Аргентина</v>
      </c>
      <c r="F34" s="117" t="str">
        <f>'ТУР5'!$E$6</f>
        <v>Arrow-</v>
      </c>
      <c r="G34" s="114"/>
      <c r="H34" s="114"/>
      <c r="I34" s="117" t="str">
        <f>'ТУР6'!$C$6</f>
        <v>Тимофей Б.</v>
      </c>
      <c r="J34" s="118" t="str">
        <f>'ТУР6'!$D$6</f>
        <v>Португалия</v>
      </c>
      <c r="K34" s="117" t="str">
        <f>'ТУР6'!$E$6</f>
        <v>debosch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45710</v>
      </c>
      <c r="H38" s="114"/>
      <c r="I38" s="3" t="s">
        <v>2</v>
      </c>
      <c r="J38" s="4"/>
      <c r="K38" s="5" t="s">
        <v>67</v>
      </c>
      <c r="L38" s="6">
        <f>'ТУР1'!$F$1</f>
        <v>45710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Дмитрий Ч.</v>
      </c>
      <c r="E41" s="118" t="str">
        <f>'ТУР7'!$D$4</f>
        <v>Испания</v>
      </c>
      <c r="F41" s="117" t="str">
        <f>'ТУР7'!$E$4</f>
        <v>Chaos</v>
      </c>
      <c r="G41" s="114"/>
      <c r="H41" s="114"/>
      <c r="I41" s="117" t="str">
        <f>'ТУР8'!$C$4</f>
        <v>Дмитрий Ч.</v>
      </c>
      <c r="J41" s="118" t="str">
        <f>'ТУР8'!$D$4</f>
        <v>Италия</v>
      </c>
      <c r="K41" s="117" t="str">
        <f>'ТУР8'!$E$4</f>
        <v>Chaos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Евгений П. </v>
      </c>
      <c r="E42" s="118" t="str">
        <f>'ТУР7'!$D$5</f>
        <v>Нидерланды</v>
      </c>
      <c r="F42" s="117" t="str">
        <f>'ТУР7'!$E$5</f>
        <v>Dresel</v>
      </c>
      <c r="G42" s="114"/>
      <c r="H42" s="114"/>
      <c r="I42" s="117" t="str">
        <f>'ТУР8'!$C$5</f>
        <v>Евгений П. </v>
      </c>
      <c r="J42" s="118" t="str">
        <f>'ТУР8'!$D$5</f>
        <v>Португалия</v>
      </c>
      <c r="K42" s="117" t="str">
        <f>'ТУР8'!$E$5</f>
        <v>Dresel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Тимофей Б.</v>
      </c>
      <c r="E43" s="118" t="str">
        <f>'ТУР7'!$D$6</f>
        <v>Германия</v>
      </c>
      <c r="F43" s="117" t="str">
        <f>'ТУР7'!$E$6</f>
        <v>debosch</v>
      </c>
      <c r="G43" s="114"/>
      <c r="H43" s="114"/>
      <c r="I43" s="117" t="str">
        <f>'ТУР8'!$C$6</f>
        <v>Тимофей Б.</v>
      </c>
      <c r="J43" s="118" t="str">
        <f>'ТУР8'!$D$6</f>
        <v>Аргентина</v>
      </c>
      <c r="K43" s="117" t="str">
        <f>'ТУР8'!$E$6</f>
        <v>debosch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