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<sst xmlns="http://schemas.openxmlformats.org/spreadsheetml/2006/main" count="441" uniqueCount="72">
  <si>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</si>
  <si>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</si>
  <si>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</si>
  <si>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</si>
  <si>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</si>
  <si>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</si>
  <si>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</si>
  <si>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</si>
  <si>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</si>
  <si>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</si>
  <si>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</si>
  <si>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</si>
  <si>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</si>
  <si>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</si>
  <si>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</si>
  <si>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</si>
  <si>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</si>
  <si>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</si>
  <si>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</si>
  <si>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</si>
  <si>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</si>
  <si>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</si>
  <si>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</si>
  <si>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</si>
  <si>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Альфред Б.</t>
  </si>
  <si>
    <t>Италия</t>
  </si>
  <si>
    <t>belekey</t>
  </si>
  <si>
    <t>Илья Г.</t>
  </si>
  <si>
    <t>Германия</t>
  </si>
  <si>
    <t>ovoshnoy</t>
  </si>
  <si>
    <t>Никита Д.</t>
  </si>
  <si>
    <t>Аргентина</t>
  </si>
  <si>
    <t>⁠nxkitorio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</si>
  <si>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</si>
  <si>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</si>
  <si>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</si>
  <si>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</si>
  <si>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</si>
  <si>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</si>
  <si>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</si>
  <si>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</si>
  <si>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</si>
  <si>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</si>
  <si>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</si>
  <si>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</si>
  <si>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</si>
  <si>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</si>
  <si>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</si>
  <si>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</si>
  <si>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</si>
  <si>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Эдуард А.</t>
  </si>
  <si>
    <t>Испания</t>
  </si>
  <si>
    <t>masterp1ece</t>
  </si>
  <si>
    <t>Рим С.</t>
  </si>
  <si>
    <t>CMEX</t>
  </si>
  <si>
    <t>Андрей С.</t>
  </si>
  <si>
    <t>flame</t>
  </si>
  <si>
    <t>ТУР4</t>
  </si>
  <si>
    <t>ТУР5</t>
  </si>
  <si>
    <t>ТУР6</t>
  </si>
  <si>
    <t>Герман Г.</t>
  </si>
  <si>
    <t>tamashii</t>
  </si>
  <si>
    <t xml:space="preserve">Артём И. </t>
  </si>
  <si>
    <t>bullet</t>
  </si>
  <si>
    <t>Артём М.</t>
  </si>
  <si>
    <t>⁠hrrorcane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</si>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</sst>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45709.0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45709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9</v>
      </c>
      <c r="AI3" s="7">
        <f t="array" ref="AI3">SUM((home=AF3)*(homescore=visitorscore)*ISNUMBER(visitorscore),(visitor=AF3)*(visitorscore=homescore)*ISNUMBER(homescore))</f>
        <v>7</v>
      </c>
      <c r="AJ3" s="7">
        <f t="array" ref="AJ3">SUM((home=AF3)*(homescore&lt;visitorscore),(visitor=AF3)*(visitorscore&lt;homescore))</f>
        <v>8</v>
      </c>
      <c r="AK3" s="31">
        <f t="array" ref="AK3">SUMIF(home,AF3,homescore)+SUMIF(visitor,AF3,visitorscore)</f>
        <v>83</v>
      </c>
      <c r="AL3" s="32">
        <f t="array" ref="AL3">SUMIF(home,AF3,visitorscore)+SUMIF(visitor,AF3,homescore)</f>
        <v>83</v>
      </c>
      <c r="AM3" s="7">
        <f t="shared" ref="AM3:AM5" si="2">AK3-AL3</f>
        <v>0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3400000083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7</v>
      </c>
      <c r="Y4" s="26">
        <f t="array" ref="Y4">VLOOKUP($U4,$AF$3:$AN$5,5,0)</f>
        <v>8</v>
      </c>
      <c r="Z4" s="26">
        <f t="array" ref="Z4">VLOOKUP($U4,$AF$3:$AN$5,6,0)</f>
        <v>83</v>
      </c>
      <c r="AA4" s="26">
        <f t="array" ref="AA4">VLOOKUP($U4,$AF$3:$AN$5,7,0)</f>
        <v>83</v>
      </c>
      <c r="AB4" s="26">
        <f t="array" ref="AB4">VLOOKUP($U4,$AF$3:$AN$5,8,0)</f>
        <v>0</v>
      </c>
      <c r="AC4" s="26">
        <f t="array" ref="AC4">VLOOKUP($U4,$AF$3:$AN$5,9,0)</f>
        <v>34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10</v>
      </c>
      <c r="AI4" s="7">
        <f t="array" ref="AI4">SUM((home=AF4)*(homescore=visitorscore)*ISNUMBER(visitorscore),(visitor=AF4)*(visitorscore=homescore)*ISNUMBER(homescore))</f>
        <v>3</v>
      </c>
      <c r="AJ4" s="7">
        <f t="array" ref="AJ4">SUM((home=AF4)*(homescore&lt;visitorscore),(visitor=AF4)*(visitorscore&lt;homescore))</f>
        <v>11</v>
      </c>
      <c r="AK4" s="31">
        <f t="array" ref="AK4">SUMIF(home,AF4,homescore)+SUMIF(visitor,AF4,visitorscore)</f>
        <v>81</v>
      </c>
      <c r="AL4" s="32">
        <f t="array" ref="AL4">SUMIF(home,AF4,visitorscore)+SUMIF(visitor,AF4,homescore)</f>
        <v>84</v>
      </c>
      <c r="AM4" s="7">
        <f t="shared" si="2"/>
        <v>-3</v>
      </c>
      <c r="AN4" s="31">
        <f t="array" ref="AN4">AH4*Options!$B$2+AI4*Options!$B$3+AJ4*Options!$B$4+VLOOKUP(AF4,$E$4:$F$9,2,0)</f>
        <v>33</v>
      </c>
      <c r="AO4" s="11">
        <f t="shared" si="3"/>
        <v>3299970081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85</v>
      </c>
      <c r="AA5" s="26">
        <f t="array" ref="AA5">VLOOKUP($U5,$AF$3:$AN$5,7,0)</f>
        <v>82</v>
      </c>
      <c r="AB5" s="26">
        <f t="array" ref="AB5">VLOOKUP($U5,$AF$3:$AN$5,8,0)</f>
        <v>3</v>
      </c>
      <c r="AC5" s="26">
        <f t="array" ref="AC5">VLOOKUP($U5,$AF$3:$AN$5,9,0)</f>
        <v>33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9</v>
      </c>
      <c r="AI5" s="7">
        <f t="array" ref="AI5">SUM((home=AF5)*(homescore=visitorscore)*ISNUMBER(visitorscore),(visitor=AF5)*(visitorscore=homescore)*ISNUMBER(homescore))</f>
        <v>6</v>
      </c>
      <c r="AJ5" s="7">
        <f t="array" ref="AJ5">SUM((home=AF5)*(homescore&lt;visitorscore),(visitor=AF5)*(visitorscore&lt;homescore))</f>
        <v>9</v>
      </c>
      <c r="AK5" s="31">
        <f t="array" ref="AK5">SUMIF(home,AF5,homescore)+SUMIF(visitor,AF5,visitorscore)</f>
        <v>85</v>
      </c>
      <c r="AL5" s="32">
        <f t="array" ref="AL5">SUMIF(home,AF5,visitorscore)+SUMIF(visitor,AF5,homescore)</f>
        <v>82</v>
      </c>
      <c r="AM5" s="7">
        <f t="shared" si="2"/>
        <v>3</v>
      </c>
      <c r="AN5" s="31">
        <f t="array" ref="AN5">AH5*Options!$B$2+AI5*Options!$B$3+AJ5*Options!$B$4+VLOOKUP(AF5,$E$4:$F$9,2,0)</f>
        <v>33</v>
      </c>
      <c r="AO5" s="11">
        <f t="shared" si="3"/>
        <v>3300030085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ovoshnoy</v>
      </c>
      <c r="V6" s="47">
        <f t="array" ref="V6">VLOOKUP($U6,$AF$3:$AN$5,2,0)</f>
        <v>24</v>
      </c>
      <c r="W6" s="48">
        <f t="array" ref="W6">VLOOKUP($U6,$AF$3:$AN$5,3,0)</f>
        <v>10</v>
      </c>
      <c r="X6" s="48">
        <f t="array" ref="X6">VLOOKUP($U6,$AF$3:$AN$5,4,0)</f>
        <v>3</v>
      </c>
      <c r="Y6" s="48">
        <f t="array" ref="Y6">VLOOKUP($U6,$AF$3:$AN$5,5,0)</f>
        <v>11</v>
      </c>
      <c r="Z6" s="48">
        <f t="array" ref="Z6">VLOOKUP($U6,$AF$3:$AN$5,6,0)</f>
        <v>81</v>
      </c>
      <c r="AA6" s="48">
        <f t="array" ref="AA6">VLOOKUP($U6,$AF$3:$AN$5,7,0)</f>
        <v>84</v>
      </c>
      <c r="AB6" s="48">
        <f t="array" ref="AB6">VLOOKUP($U6,$AF$3:$AN$5,8,0)</f>
        <v>-3</v>
      </c>
      <c r="AC6" s="48">
        <f t="array" ref="AC6">VLOOKUP($U6,$AF$3:$AN$5,9,0)</f>
        <v>33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belekey</v>
      </c>
      <c r="F11" s="66" t="str">
        <f t="shared" ref="F11:F16" si="7">$E$5</f>
        <v>ovoshnoy</v>
      </c>
      <c r="G11" s="54">
        <f t="shared" ref="G11:G46" si="8">SUM(K11)</f>
        <v>3</v>
      </c>
      <c r="H11" s="56"/>
      <c r="I11" s="54">
        <f t="shared" ref="I11:I17" si="9">SUM(L11)</f>
        <v>4</v>
      </c>
      <c r="J11" s="56"/>
      <c r="K11" s="66">
        <v>3.0</v>
      </c>
      <c r="L11" s="66">
        <v>4.0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belekey  - (Германия) ovoshnoy</v>
      </c>
      <c r="V11" s="40" t="str">
        <f t="shared" ref="V11:V46" si="11">TEXT(G11,"0")&amp;":"&amp;TEXT(I11,"0")</f>
        <v>3:4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belekey</v>
      </c>
      <c r="F12" s="66" t="str">
        <f t="shared" si="7"/>
        <v>ovoshnoy</v>
      </c>
      <c r="G12" s="54">
        <f t="shared" si="8"/>
        <v>2</v>
      </c>
      <c r="H12" s="56"/>
      <c r="I12" s="54">
        <f t="shared" si="9"/>
        <v>4</v>
      </c>
      <c r="J12" s="56"/>
      <c r="K12" s="66">
        <v>2.0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belekey  - (Германия) ovoshnoy</v>
      </c>
      <c r="V12" s="40" t="str">
        <f t="shared" si="11"/>
        <v>2:4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belekey</v>
      </c>
      <c r="F13" s="66" t="str">
        <f t="shared" si="7"/>
        <v>ovoshnoy</v>
      </c>
      <c r="G13" s="54">
        <f t="shared" si="8"/>
        <v>4</v>
      </c>
      <c r="H13" s="56"/>
      <c r="I13" s="54">
        <f t="shared" si="9"/>
        <v>4</v>
      </c>
      <c r="J13" s="56"/>
      <c r="K13" s="66">
        <v>4.0</v>
      </c>
      <c r="L13" s="66">
        <v>4.0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belekey  - (Германия) ovoshnoy</v>
      </c>
      <c r="V13" s="40" t="str">
        <f t="shared" si="11"/>
        <v>4:4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⁠nxkitorio</v>
      </c>
      <c r="F14" s="66" t="str">
        <f t="shared" si="7"/>
        <v>ovoshnoy</v>
      </c>
      <c r="G14" s="54">
        <f t="shared" si="8"/>
        <v>5</v>
      </c>
      <c r="H14" s="56"/>
      <c r="I14" s="54">
        <f t="shared" si="9"/>
        <v>5</v>
      </c>
      <c r="J14" s="56"/>
      <c r="K14" s="66">
        <v>5.0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⁠nxkitorio  - (Германия) ovoshnoy</v>
      </c>
      <c r="V14" s="40" t="str">
        <f t="shared" si="11"/>
        <v>5:5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⁠nxkitorio</v>
      </c>
      <c r="F15" s="66" t="str">
        <f t="shared" si="7"/>
        <v>ovoshnoy</v>
      </c>
      <c r="G15" s="54">
        <f t="shared" si="8"/>
        <v>2</v>
      </c>
      <c r="H15" s="56"/>
      <c r="I15" s="54">
        <f t="shared" si="9"/>
        <v>4</v>
      </c>
      <c r="J15" s="56"/>
      <c r="K15" s="66">
        <v>2.0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⁠nxkitorio  - (Германия) ovoshnoy</v>
      </c>
      <c r="V15" s="40" t="str">
        <f t="shared" si="11"/>
        <v>2:4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⁠nxkitorio</v>
      </c>
      <c r="F16" s="66" t="str">
        <f t="shared" si="7"/>
        <v>ovoshnoy</v>
      </c>
      <c r="G16" s="54">
        <f t="shared" si="8"/>
        <v>4</v>
      </c>
      <c r="H16" s="56"/>
      <c r="I16" s="54">
        <f t="shared" si="9"/>
        <v>5</v>
      </c>
      <c r="J16" s="56"/>
      <c r="K16" s="66">
        <v>4.0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⁠nxkitorio  - (Германия) ovoshnoy</v>
      </c>
      <c r="V16" s="40" t="str">
        <f t="shared" si="11"/>
        <v>4:5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⁠nxkitorio</v>
      </c>
      <c r="F17" s="66" t="str">
        <f t="shared" ref="F17:F22" si="15">$E$4</f>
        <v>belekey</v>
      </c>
      <c r="G17" s="54">
        <f t="shared" si="8"/>
        <v>3</v>
      </c>
      <c r="H17" s="56"/>
      <c r="I17" s="54">
        <f t="shared" si="9"/>
        <v>4</v>
      </c>
      <c r="J17" s="56"/>
      <c r="K17" s="48">
        <v>3.0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⁠nxkitorio  - (Италия) belekey</v>
      </c>
      <c r="V17" s="40" t="str">
        <f t="shared" si="11"/>
        <v>3:4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⁠nxkitorio</v>
      </c>
      <c r="F18" s="66" t="str">
        <f t="shared" si="15"/>
        <v>belekey</v>
      </c>
      <c r="G18" s="54">
        <f t="shared" si="8"/>
        <v>5</v>
      </c>
      <c r="H18" s="56"/>
      <c r="I18" s="54">
        <f t="shared" ref="I18:I22" si="16">SUM(L18,O18)</f>
        <v>5</v>
      </c>
      <c r="J18" s="56"/>
      <c r="K18" s="66">
        <v>5.0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⁠nxkitorio  - (Италия) belekey</v>
      </c>
      <c r="V18" s="40" t="str">
        <f t="shared" si="11"/>
        <v>5:5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⁠nxkitorio</v>
      </c>
      <c r="F19" s="66" t="str">
        <f t="shared" si="15"/>
        <v>belekey</v>
      </c>
      <c r="G19" s="54">
        <f t="shared" si="8"/>
        <v>4</v>
      </c>
      <c r="H19" s="56"/>
      <c r="I19" s="54">
        <f t="shared" si="16"/>
        <v>5</v>
      </c>
      <c r="J19" s="66"/>
      <c r="K19" s="73">
        <v>4.0</v>
      </c>
      <c r="L19" s="66">
        <v>5.0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⁠nxkitorio  - (Италия) belekey</v>
      </c>
      <c r="V19" s="40" t="str">
        <f t="shared" si="11"/>
        <v>4:5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ovoshnoy</v>
      </c>
      <c r="F20" s="66" t="str">
        <f t="shared" si="15"/>
        <v>belekey</v>
      </c>
      <c r="G20" s="54">
        <f t="shared" si="8"/>
        <v>3</v>
      </c>
      <c r="H20" s="56"/>
      <c r="I20" s="54">
        <f t="shared" si="16"/>
        <v>4</v>
      </c>
      <c r="J20" s="56"/>
      <c r="K20" s="66">
        <v>3.0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ovoshnoy  - (Италия) belekey</v>
      </c>
      <c r="V20" s="40" t="str">
        <f t="shared" si="11"/>
        <v>3:4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ovoshnoy</v>
      </c>
      <c r="F21" s="66" t="str">
        <f t="shared" si="15"/>
        <v>belekey</v>
      </c>
      <c r="G21" s="54">
        <f t="shared" si="8"/>
        <v>5</v>
      </c>
      <c r="H21" s="56"/>
      <c r="I21" s="54">
        <f t="shared" si="16"/>
        <v>3</v>
      </c>
      <c r="J21" s="56"/>
      <c r="K21" s="66">
        <v>5.0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ovoshnoy  - (Италия) belekey</v>
      </c>
      <c r="V21" s="40" t="str">
        <f t="shared" si="11"/>
        <v>5:3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ovoshnoy</v>
      </c>
      <c r="F22" s="66" t="str">
        <f t="shared" si="15"/>
        <v>belekey</v>
      </c>
      <c r="G22" s="54">
        <f t="shared" si="8"/>
        <v>5</v>
      </c>
      <c r="H22" s="56"/>
      <c r="I22" s="54">
        <f t="shared" si="16"/>
        <v>3</v>
      </c>
      <c r="J22" s="56" t="s">
        <v>42</v>
      </c>
      <c r="K22" s="66">
        <v>5.0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ovoshnoy  - (Италия) belekey</v>
      </c>
      <c r="V22" s="40" t="str">
        <f t="shared" si="11"/>
        <v>5:3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ovoshnoy</v>
      </c>
      <c r="F23" s="66" t="str">
        <f t="shared" ref="F23:F28" si="20">$E$6</f>
        <v>⁠nxkitorio</v>
      </c>
      <c r="G23" s="54">
        <f t="shared" si="8"/>
        <v>2</v>
      </c>
      <c r="H23" s="56"/>
      <c r="I23" s="54">
        <f t="shared" ref="I23:I29" si="21">SUM(L23)</f>
        <v>4</v>
      </c>
      <c r="J23" s="56"/>
      <c r="K23" s="66">
        <v>2.0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ovoshnoy  - (Аргентина) ⁠nxkitorio</v>
      </c>
      <c r="V23" s="40" t="str">
        <f t="shared" si="11"/>
        <v>2:4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ovoshnoy</v>
      </c>
      <c r="F24" s="66" t="str">
        <f t="shared" si="20"/>
        <v>⁠nxkitorio</v>
      </c>
      <c r="G24" s="54">
        <f t="shared" si="8"/>
        <v>2</v>
      </c>
      <c r="H24" s="56"/>
      <c r="I24" s="54">
        <f t="shared" si="21"/>
        <v>4</v>
      </c>
      <c r="J24" s="56"/>
      <c r="K24" s="66">
        <v>2.0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ovoshnoy  - (Аргентина) ⁠nxkitorio</v>
      </c>
      <c r="V24" s="40" t="str">
        <f t="shared" si="11"/>
        <v>2:4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ovoshnoy</v>
      </c>
      <c r="F25" s="66" t="str">
        <f t="shared" si="20"/>
        <v>⁠nxkitorio</v>
      </c>
      <c r="G25" s="54">
        <f t="shared" si="8"/>
        <v>5</v>
      </c>
      <c r="H25" s="56"/>
      <c r="I25" s="54">
        <f t="shared" si="21"/>
        <v>3</v>
      </c>
      <c r="J25" s="56"/>
      <c r="K25" s="75">
        <v>5.0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ovoshnoy  - (Аргентина) ⁠nxkitorio</v>
      </c>
      <c r="V25" s="40" t="str">
        <f t="shared" si="11"/>
        <v>5:3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belekey</v>
      </c>
      <c r="F26" s="66" t="str">
        <f t="shared" si="20"/>
        <v>⁠nxkitorio</v>
      </c>
      <c r="G26" s="54">
        <f t="shared" si="8"/>
        <v>4</v>
      </c>
      <c r="H26" s="56"/>
      <c r="I26" s="54">
        <f t="shared" si="21"/>
        <v>2</v>
      </c>
      <c r="J26" s="56"/>
      <c r="K26" s="75">
        <v>4.0</v>
      </c>
      <c r="L26" s="75">
        <v>2.0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belekey  - (Аргентина) ⁠nxkitorio</v>
      </c>
      <c r="V26" s="40" t="str">
        <f t="shared" si="11"/>
        <v>4:2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belekey</v>
      </c>
      <c r="F27" s="66" t="str">
        <f t="shared" si="20"/>
        <v>⁠nxkitorio</v>
      </c>
      <c r="G27" s="54">
        <f t="shared" si="8"/>
        <v>5</v>
      </c>
      <c r="H27" s="56"/>
      <c r="I27" s="54">
        <f t="shared" si="21"/>
        <v>3</v>
      </c>
      <c r="J27" s="56"/>
      <c r="K27" s="75">
        <v>5.0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belekey  - (Аргентина) ⁠nxkitorio</v>
      </c>
      <c r="V27" s="40" t="str">
        <f t="shared" si="11"/>
        <v>5:3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belekey</v>
      </c>
      <c r="F28" s="66" t="str">
        <f t="shared" si="20"/>
        <v>⁠nxkitorio</v>
      </c>
      <c r="G28" s="54">
        <f t="shared" si="8"/>
        <v>2</v>
      </c>
      <c r="H28" s="56"/>
      <c r="I28" s="54">
        <f t="shared" si="21"/>
        <v>2</v>
      </c>
      <c r="J28" s="56"/>
      <c r="K28" s="66">
        <v>2.0</v>
      </c>
      <c r="L28" s="66">
        <v>2.0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belekey  - (Аргентина) ⁠nxkitorio</v>
      </c>
      <c r="V28" s="40" t="str">
        <f t="shared" si="11"/>
        <v>2:2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belekey</v>
      </c>
      <c r="F29" s="66" t="str">
        <f t="shared" ref="F29:F34" si="25">$E$5</f>
        <v>ovoshnoy</v>
      </c>
      <c r="G29" s="54">
        <f t="shared" si="8"/>
        <v>5</v>
      </c>
      <c r="H29" s="56"/>
      <c r="I29" s="54">
        <f t="shared" si="21"/>
        <v>5</v>
      </c>
      <c r="J29" s="54"/>
      <c r="K29" s="76">
        <v>5.0</v>
      </c>
      <c r="L29" s="76">
        <v>5.0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belekey  - (Германия) ovoshnoy</v>
      </c>
      <c r="V29" s="40" t="str">
        <f t="shared" si="11"/>
        <v>5:5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belekey</v>
      </c>
      <c r="F30" s="66" t="str">
        <f t="shared" si="25"/>
        <v>ovoshnoy</v>
      </c>
      <c r="G30" s="54">
        <f t="shared" si="8"/>
        <v>4</v>
      </c>
      <c r="H30" s="56"/>
      <c r="I30" s="54">
        <f t="shared" ref="I30:I34" si="26">SUM(L30,O30)</f>
        <v>1</v>
      </c>
      <c r="J30" s="56"/>
      <c r="K30" s="66">
        <v>4.0</v>
      </c>
      <c r="L30" s="66">
        <v>1.0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belekey  - (Германия) ovoshnoy</v>
      </c>
      <c r="V30" s="40" t="str">
        <f t="shared" si="11"/>
        <v>4:1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belekey</v>
      </c>
      <c r="F31" s="66" t="str">
        <f t="shared" si="25"/>
        <v>ovoshnoy</v>
      </c>
      <c r="G31" s="54">
        <f t="shared" si="8"/>
        <v>5</v>
      </c>
      <c r="H31" s="56"/>
      <c r="I31" s="54">
        <f t="shared" si="26"/>
        <v>3</v>
      </c>
      <c r="J31" s="56"/>
      <c r="K31" s="66">
        <v>5.0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belekey  - (Германия) ovoshnoy</v>
      </c>
      <c r="V31" s="40" t="str">
        <f t="shared" si="11"/>
        <v>5:3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⁠nxkitorio</v>
      </c>
      <c r="F32" s="66" t="str">
        <f t="shared" si="25"/>
        <v>ovoshnoy</v>
      </c>
      <c r="G32" s="54">
        <f t="shared" si="8"/>
        <v>3</v>
      </c>
      <c r="H32" s="56"/>
      <c r="I32" s="54">
        <f t="shared" si="26"/>
        <v>1</v>
      </c>
      <c r="J32" s="56"/>
      <c r="K32" s="66">
        <v>3.0</v>
      </c>
      <c r="L32" s="66">
        <v>1.0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⁠nxkitorio  - (Германия) ovoshnoy</v>
      </c>
      <c r="V32" s="40" t="str">
        <f t="shared" si="11"/>
        <v>3:1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⁠nxkitorio</v>
      </c>
      <c r="F33" s="66" t="str">
        <f t="shared" si="25"/>
        <v>ovoshnoy</v>
      </c>
      <c r="G33" s="54">
        <f t="shared" si="8"/>
        <v>5</v>
      </c>
      <c r="H33" s="56"/>
      <c r="I33" s="54">
        <f t="shared" si="26"/>
        <v>3</v>
      </c>
      <c r="J33" s="56">
        <v>5.0</v>
      </c>
      <c r="K33" s="66">
        <v>5.0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⁠nxkitorio  - (Германия) ovoshnoy</v>
      </c>
      <c r="V33" s="40" t="str">
        <f t="shared" si="11"/>
        <v>5:3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⁠nxkitorio</v>
      </c>
      <c r="F34" s="66" t="str">
        <f t="shared" si="25"/>
        <v>ovoshnoy</v>
      </c>
      <c r="G34" s="54">
        <f t="shared" si="8"/>
        <v>5</v>
      </c>
      <c r="H34" s="56"/>
      <c r="I34" s="54">
        <f t="shared" si="26"/>
        <v>3</v>
      </c>
      <c r="J34" s="56">
        <v>2.0</v>
      </c>
      <c r="K34" s="66">
        <v>5.0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⁠nxkitorio  - (Германия) ovoshnoy</v>
      </c>
      <c r="V34" s="40" t="str">
        <f t="shared" si="11"/>
        <v>5:3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⁠nxkitorio</v>
      </c>
      <c r="F35" s="66" t="str">
        <f t="shared" ref="F35:F40" si="30">$E$4</f>
        <v>belekey</v>
      </c>
      <c r="G35" s="54">
        <f t="shared" si="8"/>
        <v>3</v>
      </c>
      <c r="H35" s="56"/>
      <c r="I35" s="54">
        <f t="shared" ref="I35:I46" si="31">SUM(L35)</f>
        <v>3</v>
      </c>
      <c r="J35" s="56">
        <v>3.0</v>
      </c>
      <c r="K35" s="66">
        <v>3.0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⁠nxkitorio  - (Италия) belekey</v>
      </c>
      <c r="V35" s="40" t="str">
        <f t="shared" si="11"/>
        <v>3:3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⁠nxkitorio</v>
      </c>
      <c r="F36" s="66" t="str">
        <f t="shared" si="30"/>
        <v>belekey</v>
      </c>
      <c r="G36" s="54">
        <f t="shared" si="8"/>
        <v>3</v>
      </c>
      <c r="H36" s="56"/>
      <c r="I36" s="54">
        <f t="shared" si="31"/>
        <v>4</v>
      </c>
      <c r="J36" s="56"/>
      <c r="K36" s="66">
        <v>3.0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⁠nxkitorio  - (Италия) belekey</v>
      </c>
      <c r="V36" s="40" t="str">
        <f t="shared" si="11"/>
        <v>3:4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⁠nxkitorio</v>
      </c>
      <c r="F37" s="66" t="str">
        <f t="shared" si="30"/>
        <v>belekey</v>
      </c>
      <c r="G37" s="54">
        <f t="shared" si="8"/>
        <v>4</v>
      </c>
      <c r="H37" s="56"/>
      <c r="I37" s="54">
        <f t="shared" si="31"/>
        <v>4</v>
      </c>
      <c r="J37" s="56"/>
      <c r="K37" s="66">
        <v>4.0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⁠nxkitorio  - (Италия) belekey</v>
      </c>
      <c r="V37" s="40" t="str">
        <f t="shared" si="11"/>
        <v>4:4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ovoshnoy</v>
      </c>
      <c r="F38" s="66" t="str">
        <f t="shared" si="30"/>
        <v>belekey</v>
      </c>
      <c r="G38" s="54">
        <f t="shared" si="8"/>
        <v>2</v>
      </c>
      <c r="H38" s="40"/>
      <c r="I38" s="54">
        <f t="shared" si="31"/>
        <v>3</v>
      </c>
      <c r="J38" s="40"/>
      <c r="K38" s="66">
        <v>2.0</v>
      </c>
      <c r="L38" s="66">
        <v>3.0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ovoshnoy  - (Италия) belekey</v>
      </c>
      <c r="V38" s="40" t="str">
        <f t="shared" si="11"/>
        <v>2:3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ovoshnoy</v>
      </c>
      <c r="F39" s="66" t="str">
        <f t="shared" si="30"/>
        <v>belekey</v>
      </c>
      <c r="G39" s="54">
        <f t="shared" si="8"/>
        <v>4</v>
      </c>
      <c r="H39" s="40"/>
      <c r="I39" s="54">
        <f t="shared" si="31"/>
        <v>2</v>
      </c>
      <c r="J39" s="40"/>
      <c r="K39" s="66">
        <v>4.0</v>
      </c>
      <c r="L39" s="66">
        <v>2.0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ovoshnoy  - (Италия) belekey</v>
      </c>
      <c r="V39" s="40" t="str">
        <f t="shared" si="11"/>
        <v>4:2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ovoshnoy</v>
      </c>
      <c r="F40" s="66" t="str">
        <f t="shared" si="30"/>
        <v>belekey</v>
      </c>
      <c r="G40" s="54">
        <f t="shared" si="8"/>
        <v>3</v>
      </c>
      <c r="H40" s="40"/>
      <c r="I40" s="54">
        <f t="shared" si="31"/>
        <v>1</v>
      </c>
      <c r="J40" s="40"/>
      <c r="K40" s="66">
        <v>3.0</v>
      </c>
      <c r="L40" s="66">
        <v>1.0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ovoshnoy  - (Италия) belekey</v>
      </c>
      <c r="V40" s="40" t="str">
        <f t="shared" si="11"/>
        <v>3:1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ovoshnoy</v>
      </c>
      <c r="F41" s="66" t="str">
        <f t="shared" ref="F41:F46" si="35">$E$6</f>
        <v>⁠nxkitorio</v>
      </c>
      <c r="G41" s="54">
        <f t="shared" si="8"/>
        <v>2</v>
      </c>
      <c r="H41" s="40"/>
      <c r="I41" s="54">
        <f t="shared" si="31"/>
        <v>4</v>
      </c>
      <c r="J41" s="40"/>
      <c r="K41" s="66">
        <v>2.0</v>
      </c>
      <c r="L41" s="66">
        <v>4.0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ovoshnoy  - (Аргентина) ⁠nxkitorio</v>
      </c>
      <c r="V41" s="40" t="str">
        <f t="shared" si="11"/>
        <v>2:4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ovoshnoy</v>
      </c>
      <c r="F42" s="66" t="str">
        <f t="shared" si="35"/>
        <v>⁠nxkitorio</v>
      </c>
      <c r="G42" s="54">
        <f t="shared" si="8"/>
        <v>4</v>
      </c>
      <c r="H42" s="40"/>
      <c r="I42" s="54">
        <f t="shared" si="31"/>
        <v>2</v>
      </c>
      <c r="J42" s="66"/>
      <c r="K42" s="66">
        <v>4.0</v>
      </c>
      <c r="L42" s="66">
        <v>2.0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ovoshnoy  - (Аргентина) ⁠nxkitorio</v>
      </c>
      <c r="V42" s="40" t="str">
        <f t="shared" si="11"/>
        <v>4:2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ovoshnoy</v>
      </c>
      <c r="F43" s="66" t="str">
        <f t="shared" si="35"/>
        <v>⁠nxkitorio</v>
      </c>
      <c r="G43" s="54">
        <f t="shared" si="8"/>
        <v>2</v>
      </c>
      <c r="H43" s="40"/>
      <c r="I43" s="54">
        <f t="shared" si="31"/>
        <v>4</v>
      </c>
      <c r="J43" s="40"/>
      <c r="K43" s="66">
        <v>2.0</v>
      </c>
      <c r="L43" s="66">
        <v>4.0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ovoshnoy  - (Аргентина) ⁠nxkitorio</v>
      </c>
      <c r="V43" s="40" t="str">
        <f t="shared" si="11"/>
        <v>2:4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belekey</v>
      </c>
      <c r="F44" s="66" t="str">
        <f t="shared" si="35"/>
        <v>⁠nxkitorio</v>
      </c>
      <c r="G44" s="54">
        <f t="shared" si="8"/>
        <v>3</v>
      </c>
      <c r="H44" s="40"/>
      <c r="I44" s="54">
        <f t="shared" si="31"/>
        <v>4</v>
      </c>
      <c r="J44" s="40"/>
      <c r="K44" s="66">
        <v>3.0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belekey  - (Аргентина) ⁠nxkitorio</v>
      </c>
      <c r="V44" s="40" t="str">
        <f t="shared" si="11"/>
        <v>3:4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belekey</v>
      </c>
      <c r="F45" s="66" t="str">
        <f t="shared" si="35"/>
        <v>⁠nxkitorio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belekey  - (Аргентина) ⁠nxkitorio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belekey</v>
      </c>
      <c r="F46" s="66" t="str">
        <f t="shared" si="35"/>
        <v>⁠nxkitorio</v>
      </c>
      <c r="G46" s="54">
        <f t="shared" si="8"/>
        <v>1</v>
      </c>
      <c r="H46" s="40"/>
      <c r="I46" s="54">
        <f t="shared" si="31"/>
        <v>3</v>
      </c>
      <c r="J46" s="40"/>
      <c r="K46" s="66">
        <v>1.0</v>
      </c>
      <c r="L46" s="66">
        <v>3.0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belekey  - (Аргентина) ⁠nxkitorio</v>
      </c>
      <c r="V46" s="40" t="str">
        <f t="shared" si="11"/>
        <v>1:3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45709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45709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8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9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81</v>
      </c>
      <c r="AL3" s="32">
        <f t="array" ref="AL3">SUMIF('ТУР2'!home,AF3,'ТУР2'!visitorscore)+SUMIF('ТУР2'!visitor,AF3,'ТУР2'!homescore)</f>
        <v>83</v>
      </c>
      <c r="AM3" s="7">
        <f t="shared" ref="AM3:AM5" si="2">AK3-AL3</f>
        <v>-2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3299980081</v>
      </c>
    </row>
    <row r="4">
      <c r="A4" s="11"/>
      <c r="B4" s="8"/>
      <c r="C4" s="84" t="str">
        <f>'ТУР1'!$C$4</f>
        <v>Альфред Б.</v>
      </c>
      <c r="D4" s="34" t="s">
        <v>46</v>
      </c>
      <c r="E4" s="84" t="str">
        <f>'ТУР1'!$E$4</f>
        <v>belekey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81</v>
      </c>
      <c r="AA4" s="26">
        <f t="array" ref="AA4">VLOOKUP($U4,$AF$3:$AN$5,7,0)</f>
        <v>68</v>
      </c>
      <c r="AB4" s="26">
        <f t="array" ref="AB4">VLOOKUP($U4,$AF$3:$AN$5,8,0)</f>
        <v>13</v>
      </c>
      <c r="AC4" s="26">
        <f t="array" ref="AC4">VLOOKUP($U4,$AF$3:$AN$5,9,0)</f>
        <v>38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3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12</v>
      </c>
      <c r="AJ4" s="7">
        <f t="array" ref="AJ4">SUM(('ТУР2'!home=AF4)*('ТУР2'!homescore&lt;'ТУР2'!visitorscore),('ТУР2'!visitor=AF4)*('ТУР2'!visitorscore&lt;'ТУР2'!homescore))</f>
        <v>9</v>
      </c>
      <c r="AK4" s="31">
        <f t="array" ref="AK4">SUMIF('ТУР2'!home,AF4,'ТУР2'!homescore)+SUMIF('ТУР2'!visitor,AF4,'ТУР2'!visitorscore)</f>
        <v>76</v>
      </c>
      <c r="AL4" s="32">
        <f t="array" ref="AL4">SUMIF('ТУР2'!home,AF4,'ТУР2'!visitorscore)+SUMIF('ТУР2'!visitor,AF4,'ТУР2'!homescore)</f>
        <v>87</v>
      </c>
      <c r="AM4" s="7">
        <f t="shared" si="2"/>
        <v>-11</v>
      </c>
      <c r="AN4" s="31">
        <f t="array" ref="AN4">AH4*Options!$B$2+AI4*Options!$B$3+AJ4*Options!$B$4+VLOOKUP(AF4,$E$4:$F$9,2,0)</f>
        <v>21</v>
      </c>
      <c r="AO4" s="11">
        <f t="shared" si="3"/>
        <v>2099890076</v>
      </c>
    </row>
    <row r="5">
      <c r="A5" s="11"/>
      <c r="B5" s="8"/>
      <c r="C5" s="84" t="str">
        <f>'ТУР1'!$C$5</f>
        <v>Илья Г.</v>
      </c>
      <c r="D5" s="34" t="s">
        <v>47</v>
      </c>
      <c r="E5" s="84" t="str">
        <f>'ТУР1'!$E$5</f>
        <v>ovoshnoy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81</v>
      </c>
      <c r="AA5" s="26">
        <f t="array" ref="AA5">VLOOKUP($U5,$AF$3:$AN$5,7,0)</f>
        <v>83</v>
      </c>
      <c r="AB5" s="26">
        <f t="array" ref="AB5">VLOOKUP($U5,$AF$3:$AN$5,8,0)</f>
        <v>-2</v>
      </c>
      <c r="AC5" s="26">
        <f t="array" ref="AC5">VLOOKUP($U5,$AF$3:$AN$5,9,0)</f>
        <v>33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9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11</v>
      </c>
      <c r="AJ5" s="7">
        <f t="array" ref="AJ5">SUM(('ТУР2'!home=AF5)*('ТУР2'!homescore&lt;'ТУР2'!visitorscore),('ТУР2'!visitor=AF5)*('ТУР2'!visitorscore&lt;'ТУР2'!homescore))</f>
        <v>4</v>
      </c>
      <c r="AK5" s="31">
        <f t="array" ref="AK5">SUMIF('ТУР2'!home,AF5,'ТУР2'!homescore)+SUMIF('ТУР2'!visitor,AF5,'ТУР2'!visitorscore)</f>
        <v>81</v>
      </c>
      <c r="AL5" s="32">
        <f t="array" ref="AL5">SUMIF('ТУР2'!home,AF5,'ТУР2'!visitorscore)+SUMIF('ТУР2'!visitor,AF5,'ТУР2'!homescore)</f>
        <v>68</v>
      </c>
      <c r="AM5" s="7">
        <f t="shared" si="2"/>
        <v>13</v>
      </c>
      <c r="AN5" s="31">
        <f t="array" ref="AN5">AH5*Options!$B$2+AI5*Options!$B$3+AJ5*Options!$B$4+VLOOKUP(AF5,$E$4:$F$9,2,0)</f>
        <v>38</v>
      </c>
      <c r="AO5" s="11">
        <f t="shared" si="3"/>
        <v>3800130081</v>
      </c>
    </row>
    <row r="6">
      <c r="A6" s="11"/>
      <c r="B6" s="8"/>
      <c r="C6" s="85" t="str">
        <f>'ТУР1'!$C$6</f>
        <v>Никита Д.</v>
      </c>
      <c r="D6" s="34" t="s">
        <v>48</v>
      </c>
      <c r="E6" s="84" t="str">
        <f>'ТУР1'!$E$6</f>
        <v>⁠nxkitorio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ovoshnoy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12</v>
      </c>
      <c r="Y6" s="26">
        <f t="array" ref="Y6">VLOOKUP($U6,$AF$3:$AN$5,5,0)</f>
        <v>9</v>
      </c>
      <c r="Z6" s="26">
        <f t="array" ref="Z6">VLOOKUP($U6,$AF$3:$AN$5,6,0)</f>
        <v>76</v>
      </c>
      <c r="AA6" s="26">
        <f t="array" ref="AA6">VLOOKUP($U6,$AF$3:$AN$5,7,0)</f>
        <v>87</v>
      </c>
      <c r="AB6" s="26">
        <f t="array" ref="AB6">VLOOKUP($U6,$AF$3:$AN$5,8,0)</f>
        <v>-11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belekey</v>
      </c>
      <c r="F11" s="66" t="str">
        <f t="shared" ref="F11:F16" si="7">$E$5</f>
        <v>ovoshnoy</v>
      </c>
      <c r="G11" s="54">
        <f t="shared" ref="G11:G46" si="8">SUM(K11)</f>
        <v>3</v>
      </c>
      <c r="H11" s="56"/>
      <c r="I11" s="54">
        <f t="shared" ref="I11:I17" si="9">SUM(L11)</f>
        <v>3</v>
      </c>
      <c r="J11" s="56"/>
      <c r="K11" s="66">
        <v>3.0</v>
      </c>
      <c r="L11" s="66">
        <v>3.0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belekey  - (Англия) ovoshnoy</v>
      </c>
      <c r="V11" s="40" t="str">
        <f t="shared" ref="V11:V46" si="11">TEXT(G11,"0")&amp;":"&amp;TEXT(I11,"0")</f>
        <v>3:3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belekey</v>
      </c>
      <c r="F12" s="66" t="str">
        <f t="shared" si="7"/>
        <v>ovoshnoy</v>
      </c>
      <c r="G12" s="54">
        <f t="shared" si="8"/>
        <v>2</v>
      </c>
      <c r="H12" s="56"/>
      <c r="I12" s="54">
        <f t="shared" si="9"/>
        <v>4</v>
      </c>
      <c r="J12" s="56"/>
      <c r="K12" s="66">
        <v>2.0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belekey  - (Англия) ovoshnoy</v>
      </c>
      <c r="V12" s="40" t="str">
        <f t="shared" si="11"/>
        <v>2:4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belekey</v>
      </c>
      <c r="F13" s="66" t="str">
        <f t="shared" si="7"/>
        <v>ovoshnoy</v>
      </c>
      <c r="G13" s="54">
        <f t="shared" si="8"/>
        <v>4</v>
      </c>
      <c r="H13" s="56"/>
      <c r="I13" s="54">
        <f t="shared" si="9"/>
        <v>4</v>
      </c>
      <c r="J13" s="56"/>
      <c r="K13" s="66">
        <v>4.0</v>
      </c>
      <c r="L13" s="66">
        <v>4.0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belekey  - (Англия) ovoshnoy</v>
      </c>
      <c r="V13" s="40" t="str">
        <f t="shared" si="11"/>
        <v>4:4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⁠nxkitorio</v>
      </c>
      <c r="F14" s="66" t="str">
        <f t="shared" si="7"/>
        <v>ovoshnoy</v>
      </c>
      <c r="G14" s="54">
        <f t="shared" si="8"/>
        <v>4</v>
      </c>
      <c r="H14" s="56"/>
      <c r="I14" s="54">
        <f t="shared" si="9"/>
        <v>4</v>
      </c>
      <c r="J14" s="56"/>
      <c r="K14" s="66">
        <v>4.0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⁠nxkitorio  - (Англия) ovoshnoy</v>
      </c>
      <c r="V14" s="40" t="str">
        <f t="shared" si="11"/>
        <v>4:4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⁠nxkitorio</v>
      </c>
      <c r="F15" s="66" t="str">
        <f t="shared" si="7"/>
        <v>ovoshnoy</v>
      </c>
      <c r="G15" s="54">
        <f t="shared" si="8"/>
        <v>5</v>
      </c>
      <c r="H15" s="56"/>
      <c r="I15" s="54">
        <f t="shared" si="9"/>
        <v>3</v>
      </c>
      <c r="J15" s="56"/>
      <c r="K15" s="66">
        <v>5.0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⁠nxkitorio  - (Англия) ovoshnoy</v>
      </c>
      <c r="V15" s="40" t="str">
        <f t="shared" si="11"/>
        <v>5:3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⁠nxkitorio</v>
      </c>
      <c r="F16" s="66" t="str">
        <f t="shared" si="7"/>
        <v>ovoshnoy</v>
      </c>
      <c r="G16" s="54">
        <f t="shared" si="8"/>
        <v>3</v>
      </c>
      <c r="H16" s="56"/>
      <c r="I16" s="54">
        <f t="shared" si="9"/>
        <v>1</v>
      </c>
      <c r="J16" s="56"/>
      <c r="K16" s="66">
        <v>3.0</v>
      </c>
      <c r="L16" s="66">
        <v>1.0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⁠nxkitorio  - (Англия) ovoshnoy</v>
      </c>
      <c r="V16" s="40" t="str">
        <f t="shared" si="11"/>
        <v>3:1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⁠nxkitorio</v>
      </c>
      <c r="F17" s="66" t="str">
        <f t="shared" ref="F17:F22" si="15">$E$4</f>
        <v>belekey</v>
      </c>
      <c r="G17" s="54">
        <f t="shared" si="8"/>
        <v>1</v>
      </c>
      <c r="H17" s="56"/>
      <c r="I17" s="54">
        <f t="shared" si="9"/>
        <v>2</v>
      </c>
      <c r="J17" s="56"/>
      <c r="K17" s="48">
        <v>1.0</v>
      </c>
      <c r="L17" s="48">
        <v>2.0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⁠nxkitorio  - (Нидерланды) belekey</v>
      </c>
      <c r="V17" s="40" t="str">
        <f t="shared" si="11"/>
        <v>1:2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⁠nxkitorio</v>
      </c>
      <c r="F18" s="66" t="str">
        <f t="shared" si="15"/>
        <v>belekey</v>
      </c>
      <c r="G18" s="54">
        <f t="shared" si="8"/>
        <v>3</v>
      </c>
      <c r="H18" s="56"/>
      <c r="I18" s="54">
        <f t="shared" ref="I18:I22" si="16">SUM(L18,O18)</f>
        <v>4</v>
      </c>
      <c r="J18" s="56"/>
      <c r="K18" s="66">
        <v>3.0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⁠nxkitorio  - (Нидерланды) belekey</v>
      </c>
      <c r="V18" s="40" t="str">
        <f t="shared" si="11"/>
        <v>3:4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⁠nxkitorio</v>
      </c>
      <c r="F19" s="66" t="str">
        <f t="shared" si="15"/>
        <v>belekey</v>
      </c>
      <c r="G19" s="54">
        <f t="shared" si="8"/>
        <v>5</v>
      </c>
      <c r="H19" s="56"/>
      <c r="I19" s="54">
        <f t="shared" si="16"/>
        <v>3</v>
      </c>
      <c r="J19" s="56"/>
      <c r="K19" s="66">
        <v>5.0</v>
      </c>
      <c r="L19" s="66">
        <v>3.0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⁠nxkitorio  - (Нидерланды) belekey</v>
      </c>
      <c r="V19" s="40" t="str">
        <f t="shared" si="11"/>
        <v>5:3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ovoshnoy</v>
      </c>
      <c r="F20" s="66" t="str">
        <f t="shared" si="15"/>
        <v>belekey</v>
      </c>
      <c r="G20" s="54">
        <f t="shared" si="8"/>
        <v>4</v>
      </c>
      <c r="H20" s="56"/>
      <c r="I20" s="54">
        <f t="shared" si="16"/>
        <v>3</v>
      </c>
      <c r="J20" s="56"/>
      <c r="K20" s="66">
        <v>4.0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ovoshnoy  - (Нидерланды) belekey</v>
      </c>
      <c r="V20" s="40" t="str">
        <f t="shared" si="11"/>
        <v>4:3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ovoshnoy</v>
      </c>
      <c r="F21" s="66" t="str">
        <f t="shared" si="15"/>
        <v>belekey</v>
      </c>
      <c r="G21" s="54">
        <f t="shared" si="8"/>
        <v>4</v>
      </c>
      <c r="H21" s="56"/>
      <c r="I21" s="54">
        <f t="shared" si="16"/>
        <v>5</v>
      </c>
      <c r="J21" s="56"/>
      <c r="K21" s="66">
        <v>4.0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ovoshnoy  - (Нидерланды) belekey</v>
      </c>
      <c r="V21" s="40" t="str">
        <f t="shared" si="11"/>
        <v>4:5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ovoshnoy</v>
      </c>
      <c r="F22" s="66" t="str">
        <f t="shared" si="15"/>
        <v>belekey</v>
      </c>
      <c r="G22" s="54">
        <f t="shared" si="8"/>
        <v>3</v>
      </c>
      <c r="H22" s="56"/>
      <c r="I22" s="54">
        <f t="shared" si="16"/>
        <v>1</v>
      </c>
      <c r="J22" s="56"/>
      <c r="K22" s="66">
        <v>3.0</v>
      </c>
      <c r="L22" s="66">
        <v>1.0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ovoshnoy  - (Нидерланды) belekey</v>
      </c>
      <c r="V22" s="40" t="str">
        <f t="shared" si="11"/>
        <v>3:1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ovoshnoy</v>
      </c>
      <c r="F23" s="66" t="str">
        <f t="shared" ref="F23:F28" si="20">$E$6</f>
        <v>⁠nxkitorio</v>
      </c>
      <c r="G23" s="54">
        <f t="shared" si="8"/>
        <v>5</v>
      </c>
      <c r="H23" s="56"/>
      <c r="I23" s="54">
        <f t="shared" ref="I23:I29" si="21">SUM(L23)</f>
        <v>5</v>
      </c>
      <c r="J23" s="56"/>
      <c r="K23" s="66">
        <v>5.0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ovoshnoy  - (Португалия) ⁠nxkitorio</v>
      </c>
      <c r="V23" s="40" t="str">
        <f t="shared" si="11"/>
        <v>5:5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ovoshnoy</v>
      </c>
      <c r="F24" s="66" t="str">
        <f t="shared" si="20"/>
        <v>⁠nxkitorio</v>
      </c>
      <c r="G24" s="54">
        <f t="shared" si="8"/>
        <v>4</v>
      </c>
      <c r="H24" s="56"/>
      <c r="I24" s="54">
        <f t="shared" si="21"/>
        <v>5</v>
      </c>
      <c r="J24" s="56"/>
      <c r="K24" s="66">
        <v>4.0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ovoshnoy  - (Португалия) ⁠nxkitorio</v>
      </c>
      <c r="V24" s="40" t="str">
        <f t="shared" si="11"/>
        <v>4:5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ovoshnoy</v>
      </c>
      <c r="F25" s="66" t="str">
        <f t="shared" si="20"/>
        <v>⁠nxkitorio</v>
      </c>
      <c r="G25" s="54">
        <f t="shared" si="8"/>
        <v>0</v>
      </c>
      <c r="H25" s="56"/>
      <c r="I25" s="54">
        <f t="shared" si="21"/>
        <v>0</v>
      </c>
      <c r="J25" s="56"/>
      <c r="K25" s="75" t="s">
        <v>42</v>
      </c>
      <c r="L25" s="75" t="s">
        <v>42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ovoshnoy  - (Португалия) ⁠nxkitorio</v>
      </c>
      <c r="V25" s="40" t="str">
        <f t="shared" si="11"/>
        <v>0:0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belekey</v>
      </c>
      <c r="F26" s="66" t="str">
        <f t="shared" si="20"/>
        <v>⁠nxkitorio</v>
      </c>
      <c r="G26" s="54">
        <f t="shared" si="8"/>
        <v>4</v>
      </c>
      <c r="H26" s="56"/>
      <c r="I26" s="54">
        <f t="shared" si="21"/>
        <v>4</v>
      </c>
      <c r="J26" s="56"/>
      <c r="K26" s="75">
        <v>4.0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belekey  - (Португалия) ⁠nxkitorio</v>
      </c>
      <c r="V26" s="40" t="str">
        <f t="shared" si="11"/>
        <v>4:4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belekey</v>
      </c>
      <c r="F27" s="66" t="str">
        <f t="shared" si="20"/>
        <v>⁠nxkitorio</v>
      </c>
      <c r="G27" s="54">
        <f t="shared" si="8"/>
        <v>3</v>
      </c>
      <c r="H27" s="56"/>
      <c r="I27" s="54">
        <f t="shared" si="21"/>
        <v>4</v>
      </c>
      <c r="J27" s="56"/>
      <c r="K27" s="75">
        <v>3.0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belekey  - (Португалия) ⁠nxkitorio</v>
      </c>
      <c r="V27" s="40" t="str">
        <f t="shared" si="11"/>
        <v>3:4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belekey</v>
      </c>
      <c r="F28" s="66" t="str">
        <f t="shared" si="20"/>
        <v>⁠nxkitorio</v>
      </c>
      <c r="G28" s="54">
        <f t="shared" si="8"/>
        <v>5</v>
      </c>
      <c r="H28" s="56"/>
      <c r="I28" s="54">
        <f t="shared" si="21"/>
        <v>5</v>
      </c>
      <c r="J28" s="66">
        <v>4.0</v>
      </c>
      <c r="K28" s="76">
        <v>5.0</v>
      </c>
      <c r="L28" s="66">
        <v>5.0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belekey  - (Португалия) ⁠nxkitorio</v>
      </c>
      <c r="V28" s="40" t="str">
        <f t="shared" si="11"/>
        <v>5:5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belekey</v>
      </c>
      <c r="F29" s="66" t="str">
        <f t="shared" ref="F29:F34" si="25">$E$5</f>
        <v>ovoshnoy</v>
      </c>
      <c r="G29" s="54">
        <f t="shared" si="8"/>
        <v>5</v>
      </c>
      <c r="H29" s="56"/>
      <c r="I29" s="54">
        <f t="shared" si="21"/>
        <v>3</v>
      </c>
      <c r="J29" s="54"/>
      <c r="K29" s="76">
        <v>5.0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belekey  - (Англия) ovoshnoy</v>
      </c>
      <c r="V29" s="40" t="str">
        <f t="shared" si="11"/>
        <v>5:3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belekey</v>
      </c>
      <c r="F30" s="66" t="str">
        <f t="shared" si="25"/>
        <v>ovoshnoy</v>
      </c>
      <c r="G30" s="54">
        <f t="shared" si="8"/>
        <v>4</v>
      </c>
      <c r="H30" s="56"/>
      <c r="I30" s="54">
        <f t="shared" ref="I30:I34" si="26">SUM(L30,O30)</f>
        <v>2</v>
      </c>
      <c r="J30" s="56"/>
      <c r="K30" s="66">
        <v>4.0</v>
      </c>
      <c r="L30" s="66">
        <v>2.0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belekey  - (Англия) ovoshnoy</v>
      </c>
      <c r="V30" s="40" t="str">
        <f t="shared" si="11"/>
        <v>4:2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belekey</v>
      </c>
      <c r="F31" s="66" t="str">
        <f t="shared" si="25"/>
        <v>ovoshnoy</v>
      </c>
      <c r="G31" s="54">
        <f t="shared" si="8"/>
        <v>4</v>
      </c>
      <c r="H31" s="56"/>
      <c r="I31" s="54">
        <f t="shared" si="26"/>
        <v>4</v>
      </c>
      <c r="J31" s="56"/>
      <c r="K31" s="66">
        <v>4.0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belekey  - (Англия) ovoshnoy</v>
      </c>
      <c r="V31" s="40" t="str">
        <f t="shared" si="11"/>
        <v>4:4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⁠nxkitorio</v>
      </c>
      <c r="F32" s="66" t="str">
        <f t="shared" si="25"/>
        <v>ovoshnoy</v>
      </c>
      <c r="G32" s="54">
        <f t="shared" si="8"/>
        <v>0</v>
      </c>
      <c r="H32" s="56"/>
      <c r="I32" s="54">
        <f t="shared" si="26"/>
        <v>0</v>
      </c>
      <c r="J32" s="56"/>
      <c r="K32" s="66" t="s">
        <v>42</v>
      </c>
      <c r="L32" s="66" t="s">
        <v>42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⁠nxkitorio  - (Англия) ovoshnoy</v>
      </c>
      <c r="V32" s="40" t="str">
        <f t="shared" si="11"/>
        <v>0:0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⁠nxkitorio</v>
      </c>
      <c r="F33" s="66" t="str">
        <f t="shared" si="25"/>
        <v>ovoshnoy</v>
      </c>
      <c r="G33" s="54">
        <f t="shared" si="8"/>
        <v>4</v>
      </c>
      <c r="H33" s="56"/>
      <c r="I33" s="54">
        <f t="shared" si="26"/>
        <v>1</v>
      </c>
      <c r="J33" s="56">
        <v>5.0</v>
      </c>
      <c r="K33" s="66">
        <v>4.0</v>
      </c>
      <c r="L33" s="66">
        <v>1.0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⁠nxkitorio  - (Англия) ovoshnoy</v>
      </c>
      <c r="V33" s="40" t="str">
        <f t="shared" si="11"/>
        <v>4:1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⁠nxkitorio</v>
      </c>
      <c r="F34" s="66" t="str">
        <f t="shared" si="25"/>
        <v>ovoshnoy</v>
      </c>
      <c r="G34" s="54">
        <f t="shared" si="8"/>
        <v>5</v>
      </c>
      <c r="H34" s="56"/>
      <c r="I34" s="54">
        <f t="shared" si="26"/>
        <v>3</v>
      </c>
      <c r="J34" s="56"/>
      <c r="K34" s="66">
        <v>5.0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⁠nxkitorio  - (Англия) ovoshnoy</v>
      </c>
      <c r="V34" s="40" t="str">
        <f t="shared" si="11"/>
        <v>5:3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⁠nxkitorio</v>
      </c>
      <c r="F35" s="66" t="str">
        <f t="shared" ref="F35:F40" si="30">$E$4</f>
        <v>belekey</v>
      </c>
      <c r="G35" s="54">
        <f t="shared" si="8"/>
        <v>3</v>
      </c>
      <c r="H35" s="56"/>
      <c r="I35" s="54">
        <f t="shared" ref="I35:I46" si="31">SUM(L35)</f>
        <v>4</v>
      </c>
      <c r="J35" s="56"/>
      <c r="K35" s="66">
        <v>3.0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⁠nxkitorio  - (Нидерланды) belekey</v>
      </c>
      <c r="V35" s="40" t="str">
        <f t="shared" si="11"/>
        <v>3:4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⁠nxkitorio</v>
      </c>
      <c r="F36" s="66" t="str">
        <f t="shared" si="30"/>
        <v>belekey</v>
      </c>
      <c r="G36" s="54">
        <f t="shared" si="8"/>
        <v>4</v>
      </c>
      <c r="H36" s="56"/>
      <c r="I36" s="54">
        <f t="shared" si="31"/>
        <v>1</v>
      </c>
      <c r="J36" s="56"/>
      <c r="K36" s="66">
        <v>4.0</v>
      </c>
      <c r="L36" s="66">
        <v>1.0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⁠nxkitorio  - (Нидерланды) belekey</v>
      </c>
      <c r="V36" s="40" t="str">
        <f t="shared" si="11"/>
        <v>4:1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⁠nxkitorio</v>
      </c>
      <c r="F37" s="66" t="str">
        <f t="shared" si="30"/>
        <v>belekey</v>
      </c>
      <c r="G37" s="54">
        <f t="shared" si="8"/>
        <v>5</v>
      </c>
      <c r="H37" s="56"/>
      <c r="I37" s="54">
        <f t="shared" si="31"/>
        <v>3</v>
      </c>
      <c r="J37" s="56"/>
      <c r="K37" s="66">
        <v>5.0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⁠nxkitorio  - (Нидерланды) belekey</v>
      </c>
      <c r="V37" s="40" t="str">
        <f t="shared" si="11"/>
        <v>5:3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ovoshnoy</v>
      </c>
      <c r="F38" s="66" t="str">
        <f t="shared" si="30"/>
        <v>belekey</v>
      </c>
      <c r="G38" s="54">
        <f t="shared" si="8"/>
        <v>4</v>
      </c>
      <c r="H38" s="40"/>
      <c r="I38" s="54">
        <f t="shared" si="31"/>
        <v>4</v>
      </c>
      <c r="J38" s="40"/>
      <c r="K38" s="66">
        <v>4.0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ovoshnoy  - (Нидерланды) belekey</v>
      </c>
      <c r="V38" s="40" t="str">
        <f t="shared" si="11"/>
        <v>4:4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ovoshnoy</v>
      </c>
      <c r="F39" s="66" t="str">
        <f t="shared" si="30"/>
        <v>belekey</v>
      </c>
      <c r="G39" s="54">
        <f t="shared" si="8"/>
        <v>5</v>
      </c>
      <c r="H39" s="40"/>
      <c r="I39" s="54">
        <f t="shared" si="31"/>
        <v>5</v>
      </c>
      <c r="J39" s="40"/>
      <c r="K39" s="66">
        <v>5.0</v>
      </c>
      <c r="L39" s="66">
        <v>5.0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ovoshnoy  - (Нидерланды) belekey</v>
      </c>
      <c r="V39" s="40" t="str">
        <f t="shared" si="11"/>
        <v>5:5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ovoshnoy</v>
      </c>
      <c r="F40" s="66" t="str">
        <f t="shared" si="30"/>
        <v>belekey</v>
      </c>
      <c r="G40" s="54">
        <f t="shared" si="8"/>
        <v>4</v>
      </c>
      <c r="H40" s="40"/>
      <c r="I40" s="54">
        <f t="shared" si="31"/>
        <v>5</v>
      </c>
      <c r="J40" s="40"/>
      <c r="K40" s="66">
        <v>4.0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ovoshnoy  - (Нидерланды) belekey</v>
      </c>
      <c r="V40" s="40" t="str">
        <f t="shared" si="11"/>
        <v>4:5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ovoshnoy</v>
      </c>
      <c r="F41" s="66" t="str">
        <f t="shared" ref="F41:F46" si="35">$E$6</f>
        <v>⁠nxkitorio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ovoshnoy  - (Португалия) ⁠nxkitorio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ovoshnoy</v>
      </c>
      <c r="F42" s="66" t="str">
        <f t="shared" si="35"/>
        <v>⁠nxkitorio</v>
      </c>
      <c r="G42" s="54">
        <f t="shared" si="8"/>
        <v>3</v>
      </c>
      <c r="H42" s="40"/>
      <c r="I42" s="54">
        <f t="shared" si="31"/>
        <v>3</v>
      </c>
      <c r="J42" s="40"/>
      <c r="K42" s="66">
        <v>3.0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ovoshnoy  - (Португалия) ⁠nxkitorio</v>
      </c>
      <c r="V42" s="40" t="str">
        <f t="shared" si="11"/>
        <v>3:3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ovoshnoy</v>
      </c>
      <c r="F43" s="66" t="str">
        <f t="shared" si="35"/>
        <v>⁠nxkitorio</v>
      </c>
      <c r="G43" s="54">
        <f t="shared" si="8"/>
        <v>4</v>
      </c>
      <c r="H43" s="40"/>
      <c r="I43" s="54">
        <f t="shared" si="31"/>
        <v>4</v>
      </c>
      <c r="J43" s="40"/>
      <c r="K43" s="66">
        <v>4.0</v>
      </c>
      <c r="L43" s="66">
        <v>4.0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ovoshnoy  - (Португалия) ⁠nxkitorio</v>
      </c>
      <c r="V43" s="40" t="str">
        <f t="shared" si="11"/>
        <v>4:4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belekey</v>
      </c>
      <c r="F44" s="66" t="str">
        <f t="shared" si="35"/>
        <v>⁠nxkitorio</v>
      </c>
      <c r="G44" s="54">
        <f t="shared" si="8"/>
        <v>0</v>
      </c>
      <c r="H44" s="40"/>
      <c r="I44" s="54">
        <f t="shared" si="31"/>
        <v>0</v>
      </c>
      <c r="J44" s="40"/>
      <c r="K44" s="66" t="s">
        <v>42</v>
      </c>
      <c r="L44" s="66" t="s">
        <v>42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belekey  - (Португалия) ⁠nxkitorio</v>
      </c>
      <c r="V44" s="40" t="str">
        <f t="shared" si="11"/>
        <v>0:0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belekey</v>
      </c>
      <c r="F45" s="66" t="str">
        <f t="shared" si="35"/>
        <v>⁠nxkitorio</v>
      </c>
      <c r="G45" s="54">
        <f t="shared" si="8"/>
        <v>3</v>
      </c>
      <c r="H45" s="40"/>
      <c r="I45" s="54">
        <f t="shared" si="31"/>
        <v>3</v>
      </c>
      <c r="J45" s="40"/>
      <c r="K45" s="66">
        <v>3.0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belekey  - (Португалия) ⁠nxkitorio</v>
      </c>
      <c r="V45" s="40" t="str">
        <f t="shared" si="11"/>
        <v>3:3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belekey</v>
      </c>
      <c r="F46" s="66" t="str">
        <f t="shared" si="35"/>
        <v>⁠nxkitorio</v>
      </c>
      <c r="G46" s="54">
        <f t="shared" si="8"/>
        <v>4</v>
      </c>
      <c r="H46" s="40"/>
      <c r="I46" s="54">
        <f t="shared" si="31"/>
        <v>2</v>
      </c>
      <c r="J46" s="40"/>
      <c r="K46" s="66">
        <v>4.0</v>
      </c>
      <c r="L46" s="66">
        <v>2.0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belekey  - (Португалия) ⁠nxkitorio</v>
      </c>
      <c r="V46" s="40" t="str">
        <f t="shared" si="11"/>
        <v>4:2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45709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45709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8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7">
        <f t="array" ref="AJ3">SUM(('ТУР3'!home=AF3)*('ТУР3'!homescore&lt;'ТУР3'!visitorscore),('ТУР3'!visitor=AF3)*('ТУР3'!visitorscore&lt;'ТУР3'!homescore))</f>
        <v>4</v>
      </c>
      <c r="AK3" s="31">
        <f t="array" ref="AK3">SUMIF('ТУР3'!home,AF3,'ТУР3'!homescore)+SUMIF('ТУР3'!visitor,AF3,'ТУР3'!visitorscore)</f>
        <v>86</v>
      </c>
      <c r="AL3" s="32">
        <f t="array" ref="AL3">SUMIF('ТУР3'!home,AF3,'ТУР3'!visitorscore)+SUMIF('ТУР3'!visitor,AF3,'ТУР3'!homescore)</f>
        <v>81</v>
      </c>
      <c r="AM3" s="7">
        <f t="shared" ref="AM3:AM5" si="2">AK3-AL3</f>
        <v>5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3600050086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12</v>
      </c>
      <c r="Y4" s="26">
        <f t="array" ref="Y4">VLOOKUP($U4,$AF$3:$AN$5,5,0)</f>
        <v>4</v>
      </c>
      <c r="Z4" s="26">
        <f t="array" ref="Z4">VLOOKUP($U4,$AF$3:$AN$5,6,0)</f>
        <v>86</v>
      </c>
      <c r="AA4" s="26">
        <f t="array" ref="AA4">VLOOKUP($U4,$AF$3:$AN$5,7,0)</f>
        <v>81</v>
      </c>
      <c r="AB4" s="26">
        <f t="array" ref="AB4">VLOOKUP($U4,$AF$3:$AN$5,8,0)</f>
        <v>5</v>
      </c>
      <c r="AC4" s="26">
        <f t="array" ref="AC4">VLOOKUP($U4,$AF$3:$AN$5,9,0)</f>
        <v>36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5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7</v>
      </c>
      <c r="AJ4" s="7">
        <f t="array" ref="AJ4">SUM(('ТУР3'!home=AF4)*('ТУР3'!homescore&lt;'ТУР3'!visitorscore),('ТУР3'!visitor=AF4)*('ТУР3'!visitorscore&lt;'ТУР3'!homescore))</f>
        <v>12</v>
      </c>
      <c r="AK4" s="31">
        <f t="array" ref="AK4">SUMIF('ТУР3'!home,AF4,'ТУР3'!homescore)+SUMIF('ТУР3'!visitor,AF4,'ТУР3'!visitorscore)</f>
        <v>76</v>
      </c>
      <c r="AL4" s="32">
        <f t="array" ref="AL4">SUMIF('ТУР3'!home,AF4,'ТУР3'!visitorscore)+SUMIF('ТУР3'!visitor,AF4,'ТУР3'!homescore)</f>
        <v>87</v>
      </c>
      <c r="AM4" s="7">
        <f t="shared" si="2"/>
        <v>-11</v>
      </c>
      <c r="AN4" s="31">
        <f t="array" ref="AN4">AH4*Options!$B$2+AI4*Options!$B$3+AJ4*Options!$B$4+VLOOKUP(AF4,$E$4:$F$9,2,0)</f>
        <v>22</v>
      </c>
      <c r="AO4" s="11">
        <f t="shared" si="3"/>
        <v>2199890076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13</v>
      </c>
      <c r="Y5" s="26">
        <f t="array" ref="Y5">VLOOKUP($U5,$AF$3:$AN$5,5,0)</f>
        <v>4</v>
      </c>
      <c r="Z5" s="26">
        <f t="array" ref="Z5">VLOOKUP($U5,$AF$3:$AN$5,6,0)</f>
        <v>81</v>
      </c>
      <c r="AA5" s="26">
        <f t="array" ref="AA5">VLOOKUP($U5,$AF$3:$AN$5,7,0)</f>
        <v>75</v>
      </c>
      <c r="AB5" s="26">
        <f t="array" ref="AB5">VLOOKUP($U5,$AF$3:$AN$5,8,0)</f>
        <v>6</v>
      </c>
      <c r="AC5" s="26">
        <f t="array" ref="AC5">VLOOKUP($U5,$AF$3:$AN$5,9,0)</f>
        <v>34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7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13</v>
      </c>
      <c r="AJ5" s="7">
        <f t="array" ref="AJ5">SUM(('ТУР3'!home=AF5)*('ТУР3'!homescore&lt;'ТУР3'!visitorscore),('ТУР3'!visitor=AF5)*('ТУР3'!visitorscore&lt;'ТУР3'!homescore))</f>
        <v>4</v>
      </c>
      <c r="AK5" s="31">
        <f t="array" ref="AK5">SUMIF('ТУР3'!home,AF5,'ТУР3'!homescore)+SUMIF('ТУР3'!visitor,AF5,'ТУР3'!visitorscore)</f>
        <v>81</v>
      </c>
      <c r="AL5" s="32">
        <f t="array" ref="AL5">SUMIF('ТУР3'!home,AF5,'ТУР3'!visitorscore)+SUMIF('ТУР3'!visitor,AF5,'ТУР3'!homescore)</f>
        <v>75</v>
      </c>
      <c r="AM5" s="7">
        <f t="shared" si="2"/>
        <v>6</v>
      </c>
      <c r="AN5" s="31">
        <f t="array" ref="AN5">AH5*Options!$B$2+AI5*Options!$B$3+AJ5*Options!$B$4+VLOOKUP(AF5,$E$4:$F$9,2,0)</f>
        <v>34</v>
      </c>
      <c r="AO5" s="11">
        <f t="shared" si="3"/>
        <v>3400060081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7</v>
      </c>
      <c r="Y6" s="26">
        <f t="array" ref="Y6">VLOOKUP($U6,$AF$3:$AN$5,5,0)</f>
        <v>12</v>
      </c>
      <c r="Z6" s="26">
        <f t="array" ref="Z6">VLOOKUP($U6,$AF$3:$AN$5,6,0)</f>
        <v>76</v>
      </c>
      <c r="AA6" s="26">
        <f t="array" ref="AA6">VLOOKUP($U6,$AF$3:$AN$5,7,0)</f>
        <v>87</v>
      </c>
      <c r="AB6" s="26">
        <f t="array" ref="AB6">VLOOKUP($U6,$AF$3:$AN$5,8,0)</f>
        <v>-11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masterp1ece</v>
      </c>
      <c r="F11" s="102" t="str">
        <f t="shared" ref="F11:F16" si="7">$E$5</f>
        <v>CMEX</v>
      </c>
      <c r="G11" s="94">
        <f t="shared" ref="G11:G46" si="8">SUM(K11)</f>
        <v>3</v>
      </c>
      <c r="H11" s="96"/>
      <c r="I11" s="94">
        <f t="shared" ref="I11:I17" si="9">SUM(L11)</f>
        <v>3</v>
      </c>
      <c r="J11" s="96"/>
      <c r="K11" s="102">
        <v>3.0</v>
      </c>
      <c r="L11" s="102">
        <v>3.0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masterp1ece  - (Нидерланды) CMEX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masterp1ece</v>
      </c>
      <c r="F12" s="102" t="str">
        <f t="shared" si="7"/>
        <v>CMEX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masterp1ece  - (Нидерланды) CMEX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masterp1ece</v>
      </c>
      <c r="F13" s="102" t="str">
        <f t="shared" si="7"/>
        <v>CMEX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masterp1ece  - (Нидерланды) CMEX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flame</v>
      </c>
      <c r="F14" s="102" t="str">
        <f t="shared" si="7"/>
        <v>CMEX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flame  - (Нидерланды) CMEX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flame</v>
      </c>
      <c r="F15" s="102" t="str">
        <f t="shared" si="7"/>
        <v>CMEX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flame  - (Нидерланды) CMEX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flame</v>
      </c>
      <c r="F16" s="102" t="str">
        <f t="shared" si="7"/>
        <v>CMEX</v>
      </c>
      <c r="G16" s="94">
        <f t="shared" si="8"/>
        <v>2</v>
      </c>
      <c r="H16" s="96"/>
      <c r="I16" s="94">
        <f t="shared" si="9"/>
        <v>4</v>
      </c>
      <c r="J16" s="96"/>
      <c r="K16" s="102">
        <v>2.0</v>
      </c>
      <c r="L16" s="102">
        <v>4.0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flame  - (Нидерланды) CMEX</v>
      </c>
      <c r="V16" s="11" t="str">
        <f t="shared" si="11"/>
        <v>2:4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flame</v>
      </c>
      <c r="F17" s="102" t="str">
        <f t="shared" ref="F17:F22" si="15">$E$4</f>
        <v>masterp1ece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flame  - (Испания) masterp1ece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flame</v>
      </c>
      <c r="F18" s="102" t="str">
        <f t="shared" si="15"/>
        <v>masterp1ece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flame  - (Испания) masterp1ece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flame</v>
      </c>
      <c r="F19" s="102" t="str">
        <f t="shared" si="15"/>
        <v>masterp1ece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flame  - (Испания) masterp1ece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CMEX</v>
      </c>
      <c r="F20" s="102" t="str">
        <f t="shared" si="15"/>
        <v>masterp1ece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CMEX  - (Испания) masterp1ece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CMEX</v>
      </c>
      <c r="F21" s="102" t="str">
        <f t="shared" si="15"/>
        <v>masterp1ece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CMEX  - (Испания) masterp1ece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CMEX</v>
      </c>
      <c r="F22" s="102" t="str">
        <f t="shared" si="15"/>
        <v>masterp1ece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CMEX  - (Испания) masterp1ece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CMEX</v>
      </c>
      <c r="F23" s="102" t="str">
        <f t="shared" ref="F23:F28" si="20">$E$6</f>
        <v>flame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CMEX  - (Германия) flame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CMEX</v>
      </c>
      <c r="F24" s="102" t="str">
        <f t="shared" si="20"/>
        <v>flame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42</v>
      </c>
      <c r="L24" s="102" t="s">
        <v>42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CMEX  - (Германия) flame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CMEX</v>
      </c>
      <c r="F25" s="102" t="str">
        <f t="shared" si="20"/>
        <v>flame</v>
      </c>
      <c r="G25" s="94">
        <f t="shared" si="8"/>
        <v>3</v>
      </c>
      <c r="H25" s="96"/>
      <c r="I25" s="94">
        <f t="shared" si="21"/>
        <v>1</v>
      </c>
      <c r="J25" s="96"/>
      <c r="K25" s="109">
        <v>3.0</v>
      </c>
      <c r="L25" s="109">
        <v>1.0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CMEX  - (Германия) flame</v>
      </c>
      <c r="V25" s="11" t="str">
        <f t="shared" si="11"/>
        <v>3:1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masterp1ece</v>
      </c>
      <c r="F26" s="102" t="str">
        <f t="shared" si="20"/>
        <v>flame</v>
      </c>
      <c r="G26" s="94">
        <f t="shared" si="8"/>
        <v>3</v>
      </c>
      <c r="H26" s="96"/>
      <c r="I26" s="94">
        <f t="shared" si="21"/>
        <v>3</v>
      </c>
      <c r="J26" s="96"/>
      <c r="K26" s="109">
        <v>3.0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masterp1ece  - (Германия) flame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masterp1ece</v>
      </c>
      <c r="F27" s="102" t="str">
        <f t="shared" si="20"/>
        <v>flame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masterp1ece  - (Германия) flame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masterp1ece</v>
      </c>
      <c r="F28" s="102" t="str">
        <f t="shared" si="20"/>
        <v>flame</v>
      </c>
      <c r="G28" s="94">
        <f t="shared" si="8"/>
        <v>5</v>
      </c>
      <c r="H28" s="96"/>
      <c r="I28" s="94">
        <f t="shared" si="21"/>
        <v>5</v>
      </c>
      <c r="J28" s="102"/>
      <c r="K28" s="109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masterp1ece  - (Германия) flame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masterp1ece</v>
      </c>
      <c r="F29" s="102" t="str">
        <f t="shared" ref="F29:F34" si="25">$E$5</f>
        <v>CMEX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masterp1ece  - (Нидерланды) CMEX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masterp1ece</v>
      </c>
      <c r="F30" s="102" t="str">
        <f t="shared" si="25"/>
        <v>CMEX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masterp1ece  - (Нидерланды) CMEX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masterp1ece</v>
      </c>
      <c r="F31" s="102" t="str">
        <f t="shared" si="25"/>
        <v>CMEX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masterp1ece  - (Нидерланды) CMEX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flame</v>
      </c>
      <c r="F32" s="102" t="str">
        <f t="shared" si="25"/>
        <v>CMEX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flame  - (Нидерланды) CMEX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flame</v>
      </c>
      <c r="F33" s="102" t="str">
        <f t="shared" si="25"/>
        <v>CMEX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flame  - (Нидерланды) CMEX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flame</v>
      </c>
      <c r="F34" s="102" t="str">
        <f t="shared" si="25"/>
        <v>CMEX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flame  - (Нидерланды) CMEX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flame</v>
      </c>
      <c r="F35" s="102" t="str">
        <f t="shared" ref="F35:F40" si="30">$E$4</f>
        <v>masterp1ece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flame  - (Испания) masterp1ece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flame</v>
      </c>
      <c r="F36" s="102" t="str">
        <f t="shared" si="30"/>
        <v>masterp1ece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flame  - (Испания) masterp1ece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flame</v>
      </c>
      <c r="F37" s="102" t="str">
        <f t="shared" si="30"/>
        <v>masterp1ece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flame  - (Испания) masterp1ece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CMEX</v>
      </c>
      <c r="F38" s="102" t="str">
        <f t="shared" si="30"/>
        <v>masterp1ece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CMEX  - (Испания) masterp1ece</v>
      </c>
      <c r="V38" s="11" t="str">
        <f t="shared" si="11"/>
        <v>3:4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CMEX</v>
      </c>
      <c r="F39" s="102" t="str">
        <f t="shared" si="30"/>
        <v>masterp1ece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CMEX  - (Испания) masterp1ece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CMEX</v>
      </c>
      <c r="F40" s="102" t="str">
        <f t="shared" si="30"/>
        <v>masterp1ece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CMEX  - (Испания) masterp1ece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CMEX</v>
      </c>
      <c r="F41" s="102" t="str">
        <f t="shared" ref="F41:F46" si="35">$E$6</f>
        <v>flame</v>
      </c>
      <c r="G41" s="94">
        <f t="shared" si="8"/>
        <v>1</v>
      </c>
      <c r="H41" s="11"/>
      <c r="I41" s="94">
        <f t="shared" si="31"/>
        <v>3</v>
      </c>
      <c r="J41" s="11"/>
      <c r="K41" s="102">
        <v>1.0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CMEX  - (Германия) flame</v>
      </c>
      <c r="V41" s="11" t="str">
        <f t="shared" si="11"/>
        <v>1:3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CMEX</v>
      </c>
      <c r="F42" s="102" t="str">
        <f t="shared" si="35"/>
        <v>flame</v>
      </c>
      <c r="G42" s="94">
        <f t="shared" si="8"/>
        <v>3</v>
      </c>
      <c r="H42" s="11"/>
      <c r="I42" s="94">
        <f t="shared" si="31"/>
        <v>3</v>
      </c>
      <c r="J42" s="11"/>
      <c r="K42" s="102">
        <v>3.0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CMEX  - (Германия) flame</v>
      </c>
      <c r="V42" s="11" t="str">
        <f t="shared" si="11"/>
        <v>3:3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CMEX</v>
      </c>
      <c r="F43" s="102" t="str">
        <f t="shared" si="35"/>
        <v>flame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CMEX  - (Германия) flame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masterp1ece</v>
      </c>
      <c r="F44" s="102" t="str">
        <f t="shared" si="35"/>
        <v>flame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masterp1ece  - (Германия) flame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masterp1ece</v>
      </c>
      <c r="F45" s="102" t="str">
        <f t="shared" si="35"/>
        <v>flame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masterp1ece  - (Германия) flame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masterp1ece</v>
      </c>
      <c r="F46" s="102" t="str">
        <f t="shared" si="35"/>
        <v>flame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masterp1ece  - (Германия) flame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45709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45709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4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7">
        <f t="array" ref="AJ3">SUM(('ТУР4'!home=AF3)*('ТУР4'!homescore&lt;'ТУР4'!visitorscore),('ТУР4'!visitor=AF3)*('ТУР4'!visitorscore&lt;'ТУР4'!homescore))</f>
        <v>11</v>
      </c>
      <c r="AK3" s="31">
        <f t="array" ref="AK3">SUMIF('ТУР4'!home,AF3,'ТУР4'!homescore)+SUMIF('ТУР4'!visitor,AF3,'ТУР4'!visitorscore)</f>
        <v>82</v>
      </c>
      <c r="AL3" s="32">
        <f t="array" ref="AL3">SUMIF('ТУР4'!home,AF3,'ТУР4'!visitorscore)+SUMIF('ТУР4'!visitor,AF3,'ТУР4'!homescore)</f>
        <v>92</v>
      </c>
      <c r="AM3" s="7">
        <f t="shared" ref="AM3:AM5" si="2">AK3-AL3</f>
        <v>-10</v>
      </c>
      <c r="AN3" s="31">
        <f t="array" ref="AN3">AH3*Options!$B$2+AI3*Options!$B$3+AJ3*Options!$B$4+VLOOKUP(AF3,$E$4:$F$9,2,0)</f>
        <v>21</v>
      </c>
      <c r="AO3" s="11">
        <f t="shared" ref="AO3:AO5" si="3">AK3+AM3*10000+AN3*100000000</f>
        <v>2099900082</v>
      </c>
    </row>
    <row r="4">
      <c r="A4" s="11"/>
      <c r="B4" s="8"/>
      <c r="C4" s="84" t="str">
        <f>'ТУР3'!$C$4</f>
        <v>Эдуард А.</v>
      </c>
      <c r="D4" s="90" t="s">
        <v>25</v>
      </c>
      <c r="E4" s="84" t="str">
        <f>'ТУР3'!$E$4</f>
        <v>masterp1ece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77</v>
      </c>
      <c r="AA4" s="26">
        <f t="array" ref="AA4">VLOOKUP($U4,$AF$3:$AN$5,7,0)</f>
        <v>69</v>
      </c>
      <c r="AB4" s="26">
        <f t="array" ref="AB4">VLOOKUP($U4,$AF$3:$AN$5,8,0)</f>
        <v>8</v>
      </c>
      <c r="AC4" s="26">
        <f t="array" ref="AC4">VLOOKUP($U4,$AF$3:$AN$5,9,0)</f>
        <v>41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7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7">
        <f t="array" ref="AJ4">SUM(('ТУР4'!home=AF4)*('ТУР4'!homescore&lt;'ТУР4'!visitorscore),('ТУР4'!visitor=AF4)*('ТУР4'!visitorscore&lt;'ТУР4'!homescore))</f>
        <v>6</v>
      </c>
      <c r="AK4" s="31">
        <f t="array" ref="AK4">SUMIF('ТУР4'!home,AF4,'ТУР4'!homescore)+SUMIF('ТУР4'!visitor,AF4,'ТУР4'!visitorscore)</f>
        <v>75</v>
      </c>
      <c r="AL4" s="32">
        <f t="array" ref="AL4">SUMIF('ТУР4'!home,AF4,'ТУР4'!visitorscore)+SUMIF('ТУР4'!visitor,AF4,'ТУР4'!homescore)</f>
        <v>73</v>
      </c>
      <c r="AM4" s="7">
        <f t="shared" si="2"/>
        <v>2</v>
      </c>
      <c r="AN4" s="31">
        <f t="array" ref="AN4">AH4*Options!$B$2+AI4*Options!$B$3+AJ4*Options!$B$4+VLOOKUP(AF4,$E$4:$F$9,2,0)</f>
        <v>32</v>
      </c>
      <c r="AO4" s="11">
        <f t="shared" si="3"/>
        <v>3200020075</v>
      </c>
    </row>
    <row r="5">
      <c r="A5" s="11"/>
      <c r="B5" s="8"/>
      <c r="C5" s="84" t="str">
        <f>'ТУР3'!$C$5</f>
        <v>Рим С.</v>
      </c>
      <c r="D5" s="90" t="s">
        <v>48</v>
      </c>
      <c r="E5" s="84" t="str">
        <f>'ТУР3'!$E$5</f>
        <v>CMEX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75</v>
      </c>
      <c r="AA5" s="26">
        <f t="array" ref="AA5">VLOOKUP($U5,$AF$3:$AN$5,7,0)</f>
        <v>73</v>
      </c>
      <c r="AB5" s="26">
        <f t="array" ref="AB5">VLOOKUP($U5,$AF$3:$AN$5,8,0)</f>
        <v>2</v>
      </c>
      <c r="AC5" s="26">
        <f t="array" ref="AC5">VLOOKUP($U5,$AF$3:$AN$5,9,0)</f>
        <v>32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11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5</v>
      </c>
      <c r="AK5" s="31">
        <f t="array" ref="AK5">SUMIF('ТУР4'!home,AF5,'ТУР4'!homescore)+SUMIF('ТУР4'!visitor,AF5,'ТУР4'!visitorscore)</f>
        <v>77</v>
      </c>
      <c r="AL5" s="32">
        <f t="array" ref="AL5">SUMIF('ТУР4'!home,AF5,'ТУР4'!visitorscore)+SUMIF('ТУР4'!visitor,AF5,'ТУР4'!homescore)</f>
        <v>69</v>
      </c>
      <c r="AM5" s="7">
        <f t="shared" si="2"/>
        <v>8</v>
      </c>
      <c r="AN5" s="31">
        <f t="array" ref="AN5">AH5*Options!$B$2+AI5*Options!$B$3+AJ5*Options!$B$4+VLOOKUP(AF5,$E$4:$F$9,2,0)</f>
        <v>41</v>
      </c>
      <c r="AO5" s="11">
        <f t="shared" si="3"/>
        <v>4100080077</v>
      </c>
    </row>
    <row r="6">
      <c r="A6" s="11"/>
      <c r="B6" s="8"/>
      <c r="C6" s="84" t="str">
        <f>'ТУР3'!$C$6</f>
        <v>Андрей С.</v>
      </c>
      <c r="D6" s="90" t="s">
        <v>31</v>
      </c>
      <c r="E6" s="84" t="str">
        <f>'ТУР3'!$E$6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9</v>
      </c>
      <c r="Y6" s="26">
        <f t="array" ref="Y6">VLOOKUP($U6,$AF$3:$AN$5,5,0)</f>
        <v>11</v>
      </c>
      <c r="Z6" s="26">
        <f t="array" ref="Z6">VLOOKUP($U6,$AF$3:$AN$5,6,0)</f>
        <v>82</v>
      </c>
      <c r="AA6" s="26">
        <f t="array" ref="AA6">VLOOKUP($U6,$AF$3:$AN$5,7,0)</f>
        <v>92</v>
      </c>
      <c r="AB6" s="26">
        <f t="array" ref="AB6">VLOOKUP($U6,$AF$3:$AN$5,8,0)</f>
        <v>-10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masterp1ece</v>
      </c>
      <c r="F11" s="102" t="str">
        <f t="shared" ref="F11:F16" si="7">$E$5</f>
        <v>CMEX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masterp1ece  - (Португалия) CMEX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masterp1ece</v>
      </c>
      <c r="F12" s="102" t="str">
        <f t="shared" si="7"/>
        <v>CMEX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masterp1ece  - (Португалия) CMEX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masterp1ece</v>
      </c>
      <c r="F13" s="102" t="str">
        <f t="shared" si="7"/>
        <v>CMEX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masterp1ece  - (Португалия) CMEX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flame</v>
      </c>
      <c r="F14" s="102" t="str">
        <f t="shared" si="7"/>
        <v>CMEX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flame  - (Португалия) CMEX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flame</v>
      </c>
      <c r="F15" s="102" t="str">
        <f t="shared" si="7"/>
        <v>CMEX</v>
      </c>
      <c r="G15" s="94">
        <f t="shared" si="8"/>
        <v>2</v>
      </c>
      <c r="H15" s="96"/>
      <c r="I15" s="94">
        <f t="shared" si="9"/>
        <v>4</v>
      </c>
      <c r="J15" s="96"/>
      <c r="K15" s="102">
        <v>2.0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flame  - (Португалия) CMEX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flame</v>
      </c>
      <c r="F16" s="102" t="str">
        <f t="shared" si="7"/>
        <v>CMEX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flame  - (Португалия) CMEX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flame</v>
      </c>
      <c r="F17" s="102" t="str">
        <f t="shared" ref="F17:F22" si="15">$E$4</f>
        <v>masterp1ece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flame  - (Италия) masterp1ece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flame</v>
      </c>
      <c r="F18" s="102" t="str">
        <f t="shared" si="15"/>
        <v>masterp1ece</v>
      </c>
      <c r="G18" s="94">
        <f t="shared" si="8"/>
        <v>4</v>
      </c>
      <c r="H18" s="96"/>
      <c r="I18" s="94">
        <f t="shared" ref="I18:I22" si="16">SUM(L18,O18)</f>
        <v>3</v>
      </c>
      <c r="J18" s="96"/>
      <c r="K18" s="102">
        <v>4.0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flame  - (Италия) masterp1ece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flame</v>
      </c>
      <c r="F19" s="102" t="str">
        <f t="shared" si="15"/>
        <v>masterp1ece</v>
      </c>
      <c r="G19" s="94">
        <f t="shared" si="8"/>
        <v>3</v>
      </c>
      <c r="H19" s="96"/>
      <c r="I19" s="94">
        <f t="shared" si="16"/>
        <v>3</v>
      </c>
      <c r="J19" s="96"/>
      <c r="K19" s="102">
        <v>3.0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flame  - (Италия) masterp1ece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CMEX</v>
      </c>
      <c r="F20" s="102" t="str">
        <f t="shared" si="15"/>
        <v>masterp1ece</v>
      </c>
      <c r="G20" s="94">
        <f t="shared" si="8"/>
        <v>3</v>
      </c>
      <c r="H20" s="96"/>
      <c r="I20" s="94">
        <f t="shared" si="16"/>
        <v>0</v>
      </c>
      <c r="J20" s="96"/>
      <c r="K20" s="102">
        <v>3.0</v>
      </c>
      <c r="L20" s="102">
        <v>0.0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CMEX  - (Италия) masterp1ece</v>
      </c>
      <c r="V20" s="11" t="str">
        <f t="shared" si="11"/>
        <v>3:0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CMEX</v>
      </c>
      <c r="F21" s="102" t="str">
        <f t="shared" si="15"/>
        <v>masterp1ece</v>
      </c>
      <c r="G21" s="94">
        <f t="shared" si="8"/>
        <v>4</v>
      </c>
      <c r="H21" s="96"/>
      <c r="I21" s="94">
        <f t="shared" si="16"/>
        <v>3</v>
      </c>
      <c r="J21" s="96"/>
      <c r="K21" s="102">
        <v>4.0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CMEX  - (Италия) masterp1ece</v>
      </c>
      <c r="V21" s="11" t="str">
        <f t="shared" si="11"/>
        <v>4:3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CMEX</v>
      </c>
      <c r="F22" s="102" t="str">
        <f t="shared" si="15"/>
        <v>masterp1ece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CMEX  - (Италия) masterp1ece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CMEX</v>
      </c>
      <c r="F23" s="102" t="str">
        <f t="shared" ref="F23:F28" si="20">$E$6</f>
        <v>flame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CMEX  - (Аргентина) flame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CMEX</v>
      </c>
      <c r="F24" s="102" t="str">
        <f t="shared" si="20"/>
        <v>flame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42</v>
      </c>
      <c r="L24" s="102" t="s">
        <v>42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CMEX  - (Аргентина) flame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CMEX</v>
      </c>
      <c r="F25" s="102" t="str">
        <f t="shared" si="20"/>
        <v>flame</v>
      </c>
      <c r="G25" s="94">
        <f t="shared" si="8"/>
        <v>2</v>
      </c>
      <c r="H25" s="96"/>
      <c r="I25" s="94">
        <f t="shared" si="21"/>
        <v>4</v>
      </c>
      <c r="J25" s="96"/>
      <c r="K25" s="109">
        <v>2.0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CMEX  - (Аргентина) flame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masterp1ece</v>
      </c>
      <c r="F26" s="102" t="str">
        <f t="shared" si="20"/>
        <v>flame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masterp1ece  - (Аргентина) flame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masterp1ece</v>
      </c>
      <c r="F27" s="102" t="str">
        <f t="shared" si="20"/>
        <v>flame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masterp1ece  - (Аргентина) flame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masterp1ece</v>
      </c>
      <c r="F28" s="102" t="str">
        <f t="shared" si="20"/>
        <v>flame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masterp1ece  - (Аргентина) flame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masterp1ece</v>
      </c>
      <c r="F29" s="102" t="str">
        <f t="shared" ref="F29:F34" si="25">$E$5</f>
        <v>CMEX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masterp1ece  - (Португалия) CMEX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masterp1ece</v>
      </c>
      <c r="F30" s="102" t="str">
        <f t="shared" si="25"/>
        <v>CMEX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masterp1ece  - (Португалия) CMEX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masterp1ece</v>
      </c>
      <c r="F31" s="102" t="str">
        <f t="shared" si="25"/>
        <v>CMEX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masterp1ece  - (Португалия) CMEX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flame</v>
      </c>
      <c r="F32" s="102" t="str">
        <f t="shared" si="25"/>
        <v>CMEX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42</v>
      </c>
      <c r="L32" s="102" t="s">
        <v>42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flame  - (Португалия) CMEX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flame</v>
      </c>
      <c r="F33" s="102" t="str">
        <f t="shared" si="25"/>
        <v>CMEX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flame  - (Португалия) CMEX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flame</v>
      </c>
      <c r="F34" s="102" t="str">
        <f t="shared" si="25"/>
        <v>CMEX</v>
      </c>
      <c r="G34" s="94">
        <f t="shared" si="8"/>
        <v>4</v>
      </c>
      <c r="H34" s="96"/>
      <c r="I34" s="94">
        <f t="shared" si="26"/>
        <v>3</v>
      </c>
      <c r="J34" s="96"/>
      <c r="K34" s="102">
        <v>4.0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flame  - (Португалия) CMEX</v>
      </c>
      <c r="V34" s="11" t="str">
        <f t="shared" si="11"/>
        <v>4:3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flame</v>
      </c>
      <c r="F35" s="102" t="str">
        <f t="shared" ref="F35:F40" si="30">$E$4</f>
        <v>masterp1ece</v>
      </c>
      <c r="G35" s="94">
        <f t="shared" si="8"/>
        <v>4</v>
      </c>
      <c r="H35" s="96"/>
      <c r="I35" s="94">
        <f t="shared" ref="I35:I46" si="31">SUM(L35)</f>
        <v>1</v>
      </c>
      <c r="J35" s="96"/>
      <c r="K35" s="102">
        <v>4.0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flame  - (Италия) masterp1ece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flame</v>
      </c>
      <c r="F36" s="102" t="str">
        <f t="shared" si="30"/>
        <v>masterp1ece</v>
      </c>
      <c r="G36" s="94">
        <f t="shared" si="8"/>
        <v>4</v>
      </c>
      <c r="H36" s="96"/>
      <c r="I36" s="94">
        <f t="shared" si="31"/>
        <v>3</v>
      </c>
      <c r="J36" s="96"/>
      <c r="K36" s="102">
        <v>4.0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flame  - (Италия) masterp1ece</v>
      </c>
      <c r="V36" s="11" t="str">
        <f t="shared" si="11"/>
        <v>4:3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flame</v>
      </c>
      <c r="F37" s="102" t="str">
        <f t="shared" si="30"/>
        <v>masterp1ece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flame  - (Италия) masterp1ece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CMEX</v>
      </c>
      <c r="F38" s="102" t="str">
        <f t="shared" si="30"/>
        <v>masterp1ece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CMEX  - (Италия) masterp1ece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CMEX</v>
      </c>
      <c r="F39" s="102" t="str">
        <f t="shared" si="30"/>
        <v>masterp1ece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CMEX  - (Италия) masterp1ece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CMEX</v>
      </c>
      <c r="F40" s="102" t="str">
        <f t="shared" si="30"/>
        <v>masterp1ece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CMEX  - (Италия) masterp1ece</v>
      </c>
      <c r="V40" s="11" t="str">
        <f t="shared" si="11"/>
        <v>3:3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CMEX</v>
      </c>
      <c r="F41" s="102" t="str">
        <f t="shared" ref="F41:F46" si="35">$E$6</f>
        <v>flame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42</v>
      </c>
      <c r="L41" s="102" t="s">
        <v>42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CMEX  - (Аргентина) flame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CMEX</v>
      </c>
      <c r="F42" s="102" t="str">
        <f t="shared" si="35"/>
        <v>flame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CMEX  - (Аргентина) flame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CMEX</v>
      </c>
      <c r="F43" s="102" t="str">
        <f t="shared" si="35"/>
        <v>flame</v>
      </c>
      <c r="G43" s="94">
        <f t="shared" si="8"/>
        <v>2</v>
      </c>
      <c r="H43" s="11"/>
      <c r="I43" s="94">
        <f t="shared" si="31"/>
        <v>3</v>
      </c>
      <c r="J43" s="11"/>
      <c r="K43" s="102">
        <v>2.0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CMEX  - (Аргентина) flame</v>
      </c>
      <c r="V43" s="11" t="str">
        <f t="shared" si="11"/>
        <v>2:3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masterp1ece</v>
      </c>
      <c r="F44" s="102" t="str">
        <f t="shared" si="35"/>
        <v>flame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masterp1ece  - (Аргентина) flame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masterp1ece</v>
      </c>
      <c r="F45" s="102" t="str">
        <f t="shared" si="35"/>
        <v>flame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masterp1ece  - (Аргентина) flame</v>
      </c>
      <c r="V45" s="11" t="str">
        <f t="shared" si="11"/>
        <v>4:2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masterp1ece</v>
      </c>
      <c r="F46" s="102" t="str">
        <f t="shared" si="35"/>
        <v>flame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masterp1ece  - (Аргентина) flame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45709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45709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8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7">
        <f t="array" ref="AJ3">SUM(('ТУР5'!home=AF3)*('ТУР5'!homescore&lt;'ТУР5'!visitorscore),('ТУР5'!visitor=AF3)*('ТУР5'!visitorscore&lt;'ТУР5'!homescore))</f>
        <v>9</v>
      </c>
      <c r="AK3" s="31">
        <f t="array" ref="AK3">SUMIF('ТУР5'!home,AF3,'ТУР5'!homescore)+SUMIF('ТУР5'!visitor,AF3,'ТУР5'!visitorscore)</f>
        <v>75</v>
      </c>
      <c r="AL3" s="32">
        <f t="array" ref="AL3">SUMIF('ТУР5'!home,AF3,'ТУР5'!visitorscore)+SUMIF('ТУР5'!visitor,AF3,'ТУР5'!homescore)</f>
        <v>80</v>
      </c>
      <c r="AM3" s="7">
        <f t="shared" ref="AM3:AM5" si="2">AK3-AL3</f>
        <v>-5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3099950075</v>
      </c>
    </row>
    <row r="4">
      <c r="A4" s="11"/>
      <c r="B4" s="8"/>
      <c r="C4" s="84" t="str">
        <f>'ТУР3'!$C$4</f>
        <v>Эдуард А.</v>
      </c>
      <c r="D4" s="90" t="s">
        <v>25</v>
      </c>
      <c r="E4" s="84" t="str">
        <f>'ТУР3'!$E$4</f>
        <v>masterp1ece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5</v>
      </c>
      <c r="Y4" s="26">
        <f t="array" ref="Y4">VLOOKUP($U4,$AF$3:$AN$5,5,0)</f>
        <v>7</v>
      </c>
      <c r="Z4" s="26">
        <f t="array" ref="Z4">VLOOKUP($U4,$AF$3:$AN$5,6,0)</f>
        <v>76</v>
      </c>
      <c r="AA4" s="26">
        <f t="array" ref="AA4">VLOOKUP($U4,$AF$3:$AN$5,7,0)</f>
        <v>65</v>
      </c>
      <c r="AB4" s="26">
        <f t="array" ref="AB4">VLOOKUP($U4,$AF$3:$AN$5,8,0)</f>
        <v>11</v>
      </c>
      <c r="AC4" s="26">
        <f t="array" ref="AC4">VLOOKUP($U4,$AF$3:$AN$5,9,0)</f>
        <v>41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7">
        <f t="array" ref="AJ4">SUM(('ТУР5'!home=AF4)*('ТУР5'!homescore&lt;'ТУР5'!visitorscore),('ТУР5'!visitor=AF4)*('ТУР5'!visitorscore&lt;'ТУР5'!homescore))</f>
        <v>11</v>
      </c>
      <c r="AK4" s="31">
        <f t="array" ref="AK4">SUMIF('ТУР5'!home,AF4,'ТУР5'!homescore)+SUMIF('ТУР5'!visitor,AF4,'ТУР5'!visitorscore)</f>
        <v>79</v>
      </c>
      <c r="AL4" s="32">
        <f t="array" ref="AL4">SUMIF('ТУР5'!home,AF4,'ТУР5'!visitorscore)+SUMIF('ТУР5'!visitor,AF4,'ТУР5'!homescore)</f>
        <v>85</v>
      </c>
      <c r="AM4" s="7">
        <f t="shared" si="2"/>
        <v>-6</v>
      </c>
      <c r="AN4" s="31">
        <f t="array" ref="AN4">AH4*Options!$B$2+AI4*Options!$B$3+AJ4*Options!$B$4+VLOOKUP(AF4,$E$4:$F$9,2,0)</f>
        <v>27</v>
      </c>
      <c r="AO4" s="11">
        <f t="shared" si="3"/>
        <v>2699940079</v>
      </c>
    </row>
    <row r="5">
      <c r="A5" s="11"/>
      <c r="B5" s="8"/>
      <c r="C5" s="84" t="str">
        <f>'ТУР3'!$C$5</f>
        <v>Рим С.</v>
      </c>
      <c r="D5" s="111" t="s">
        <v>28</v>
      </c>
      <c r="E5" s="84" t="str">
        <f>'ТУР3'!$E$5</f>
        <v>CMEX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75</v>
      </c>
      <c r="AA5" s="26">
        <f t="array" ref="AA5">VLOOKUP($U5,$AF$3:$AN$5,7,0)</f>
        <v>80</v>
      </c>
      <c r="AB5" s="26">
        <f t="array" ref="AB5">VLOOKUP($U5,$AF$3:$AN$5,8,0)</f>
        <v>-5</v>
      </c>
      <c r="AC5" s="26">
        <f t="array" ref="AC5">VLOOKUP($U5,$AF$3:$AN$5,9,0)</f>
        <v>31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12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5</v>
      </c>
      <c r="AJ5" s="7">
        <f t="array" ref="AJ5">SUM(('ТУР5'!home=AF5)*('ТУР5'!homescore&lt;'ТУР5'!visitorscore),('ТУР5'!visitor=AF5)*('ТУР5'!visitorscore&lt;'ТУР5'!homescore))</f>
        <v>7</v>
      </c>
      <c r="AK5" s="31">
        <f t="array" ref="AK5">SUMIF('ТУР5'!home,AF5,'ТУР5'!homescore)+SUMIF('ТУР5'!visitor,AF5,'ТУР5'!visitorscore)</f>
        <v>76</v>
      </c>
      <c r="AL5" s="32">
        <f t="array" ref="AL5">SUMIF('ТУР5'!home,AF5,'ТУР5'!visitorscore)+SUMIF('ТУР5'!visitor,AF5,'ТУР5'!homescore)</f>
        <v>65</v>
      </c>
      <c r="AM5" s="7">
        <f t="shared" si="2"/>
        <v>11</v>
      </c>
      <c r="AN5" s="31">
        <f t="array" ref="AN5">AH5*Options!$B$2+AI5*Options!$B$3+AJ5*Options!$B$4+VLOOKUP(AF5,$E$4:$F$9,2,0)</f>
        <v>41</v>
      </c>
      <c r="AO5" s="11">
        <f t="shared" si="3"/>
        <v>4100110076</v>
      </c>
    </row>
    <row r="6">
      <c r="A6" s="11"/>
      <c r="B6" s="8"/>
      <c r="C6" s="84" t="str">
        <f>'ТУР3'!$C$6</f>
        <v>Андрей С.</v>
      </c>
      <c r="D6" s="90" t="s">
        <v>31</v>
      </c>
      <c r="E6" s="84" t="str">
        <f>'ТУР3'!$E$6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6</v>
      </c>
      <c r="Y6" s="26">
        <f t="array" ref="Y6">VLOOKUP($U6,$AF$3:$AN$5,5,0)</f>
        <v>11</v>
      </c>
      <c r="Z6" s="26">
        <f t="array" ref="Z6">VLOOKUP($U6,$AF$3:$AN$5,6,0)</f>
        <v>79</v>
      </c>
      <c r="AA6" s="26">
        <f t="array" ref="AA6">VLOOKUP($U6,$AF$3:$AN$5,7,0)</f>
        <v>85</v>
      </c>
      <c r="AB6" s="26">
        <f t="array" ref="AB6">VLOOKUP($U6,$AF$3:$AN$5,8,0)</f>
        <v>-6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masterp1ece</v>
      </c>
      <c r="F11" s="102" t="str">
        <f t="shared" ref="F11:F16" si="7">$E$5</f>
        <v>CMEX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masterp1ece  - (Германия) CMEX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masterp1ece</v>
      </c>
      <c r="F12" s="102" t="str">
        <f t="shared" si="7"/>
        <v>CMEX</v>
      </c>
      <c r="G12" s="94">
        <f t="shared" si="8"/>
        <v>2</v>
      </c>
      <c r="H12" s="96"/>
      <c r="I12" s="94">
        <f t="shared" si="9"/>
        <v>3</v>
      </c>
      <c r="J12" s="96"/>
      <c r="K12" s="102">
        <v>2.0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masterp1ece  - (Германия) CMEX</v>
      </c>
      <c r="V12" s="11" t="str">
        <f t="shared" si="11"/>
        <v>2:3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masterp1ece</v>
      </c>
      <c r="F13" s="102" t="str">
        <f t="shared" si="7"/>
        <v>CMEX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masterp1ece  - (Германия) CMEX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flame</v>
      </c>
      <c r="F14" s="102" t="str">
        <f t="shared" si="7"/>
        <v>CMEX</v>
      </c>
      <c r="G14" s="94">
        <f t="shared" si="8"/>
        <v>3</v>
      </c>
      <c r="H14" s="96"/>
      <c r="I14" s="94">
        <f t="shared" si="9"/>
        <v>3</v>
      </c>
      <c r="J14" s="96"/>
      <c r="K14" s="102">
        <v>3.0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flame  - (Германия) CMEX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flame</v>
      </c>
      <c r="F15" s="102" t="str">
        <f t="shared" si="7"/>
        <v>CMEX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flame  - (Германия) CMEX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flame</v>
      </c>
      <c r="F16" s="102" t="str">
        <f t="shared" si="7"/>
        <v>CMEX</v>
      </c>
      <c r="G16" s="94">
        <f t="shared" si="8"/>
        <v>5</v>
      </c>
      <c r="H16" s="96"/>
      <c r="I16" s="94">
        <f t="shared" si="9"/>
        <v>4</v>
      </c>
      <c r="J16" s="96"/>
      <c r="K16" s="102">
        <v>5.0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flame  - (Германия) CMEX</v>
      </c>
      <c r="V16" s="11" t="str">
        <f t="shared" si="11"/>
        <v>5:4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flame</v>
      </c>
      <c r="F17" s="102" t="str">
        <f t="shared" ref="F17:F22" si="15">$E$4</f>
        <v>masterp1ece</v>
      </c>
      <c r="G17" s="94">
        <f t="shared" si="8"/>
        <v>4</v>
      </c>
      <c r="H17" s="96"/>
      <c r="I17" s="94">
        <f t="shared" si="9"/>
        <v>1</v>
      </c>
      <c r="J17" s="96"/>
      <c r="K17" s="26">
        <v>4.0</v>
      </c>
      <c r="L17" s="26">
        <v>1.0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flame  - (Италия) masterp1ece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flame</v>
      </c>
      <c r="F18" s="102" t="str">
        <f t="shared" si="15"/>
        <v>masterp1ece</v>
      </c>
      <c r="G18" s="94">
        <f t="shared" si="8"/>
        <v>3</v>
      </c>
      <c r="H18" s="96"/>
      <c r="I18" s="94">
        <f t="shared" ref="I18:I22" si="16">SUM(L18,O18)</f>
        <v>0</v>
      </c>
      <c r="J18" s="96"/>
      <c r="K18" s="102">
        <v>3.0</v>
      </c>
      <c r="L18" s="102">
        <v>0.0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flame  - (Италия) masterp1ece</v>
      </c>
      <c r="V18" s="11" t="str">
        <f t="shared" si="11"/>
        <v>3:0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flame</v>
      </c>
      <c r="F19" s="102" t="str">
        <f t="shared" si="15"/>
        <v>masterp1ece</v>
      </c>
      <c r="G19" s="94">
        <f t="shared" si="8"/>
        <v>2</v>
      </c>
      <c r="H19" s="96"/>
      <c r="I19" s="94">
        <f t="shared" si="16"/>
        <v>4</v>
      </c>
      <c r="J19" s="96"/>
      <c r="K19" s="102">
        <v>2.0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flame  - (Италия) masterp1ece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CMEX</v>
      </c>
      <c r="F20" s="102" t="str">
        <f t="shared" si="15"/>
        <v>masterp1ece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CMEX  - (Италия) masterp1ece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CMEX</v>
      </c>
      <c r="F21" s="102" t="str">
        <f t="shared" si="15"/>
        <v>masterp1ece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CMEX  - (Италия) masterp1ece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CMEX</v>
      </c>
      <c r="F22" s="102" t="str">
        <f t="shared" si="15"/>
        <v>masterp1ece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CMEX  - (Италия) masterp1ece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CMEX</v>
      </c>
      <c r="F23" s="102" t="str">
        <f t="shared" ref="F23:F28" si="20">$E$6</f>
        <v>flame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CMEX  - (Аргентина) flame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CMEX</v>
      </c>
      <c r="F24" s="102" t="str">
        <f t="shared" si="20"/>
        <v>flame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CMEX  - (Аргентина) flame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CMEX</v>
      </c>
      <c r="F25" s="102" t="str">
        <f t="shared" si="20"/>
        <v>flame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CMEX  - (Аргентина) flame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masterp1ece</v>
      </c>
      <c r="F26" s="102" t="str">
        <f t="shared" si="20"/>
        <v>flame</v>
      </c>
      <c r="G26" s="94">
        <f t="shared" si="8"/>
        <v>3</v>
      </c>
      <c r="H26" s="96"/>
      <c r="I26" s="94">
        <f t="shared" si="21"/>
        <v>1</v>
      </c>
      <c r="J26" s="96"/>
      <c r="K26" s="109">
        <v>3.0</v>
      </c>
      <c r="L26" s="109">
        <v>1.0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masterp1ece  - (Аргентина) flame</v>
      </c>
      <c r="V26" s="11" t="str">
        <f t="shared" si="11"/>
        <v>3:1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masterp1ece</v>
      </c>
      <c r="F27" s="102" t="str">
        <f t="shared" si="20"/>
        <v>flame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masterp1ece  - (Аргентина) flame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masterp1ece</v>
      </c>
      <c r="F28" s="102" t="str">
        <f t="shared" si="20"/>
        <v>flame</v>
      </c>
      <c r="G28" s="94">
        <f t="shared" si="8"/>
        <v>1</v>
      </c>
      <c r="H28" s="96"/>
      <c r="I28" s="94">
        <f t="shared" si="21"/>
        <v>3</v>
      </c>
      <c r="J28" s="96"/>
      <c r="K28" s="102">
        <v>1.0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masterp1ece  - (Аргентина) flame</v>
      </c>
      <c r="V28" s="11" t="str">
        <f t="shared" si="11"/>
        <v>1:3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masterp1ece</v>
      </c>
      <c r="F29" s="102" t="str">
        <f t="shared" ref="F29:F34" si="25">$E$5</f>
        <v>CMEX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masterp1ece  - (Германия) CMEX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masterp1ece</v>
      </c>
      <c r="F30" s="102" t="str">
        <f t="shared" si="25"/>
        <v>CMEX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masterp1ece  - (Германия) CMEX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masterp1ece</v>
      </c>
      <c r="F31" s="102" t="str">
        <f t="shared" si="25"/>
        <v>CMEX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42</v>
      </c>
      <c r="L31" s="102" t="s">
        <v>42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masterp1ece  - (Германия) CMEX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flame</v>
      </c>
      <c r="F32" s="102" t="str">
        <f t="shared" si="25"/>
        <v>CMEX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flame  - (Германия) CMEX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flame</v>
      </c>
      <c r="F33" s="102" t="str">
        <f t="shared" si="25"/>
        <v>CMEX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flame  - (Германия) CMEX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flame</v>
      </c>
      <c r="F34" s="102" t="str">
        <f t="shared" si="25"/>
        <v>CMEX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flame  - (Германия) CMEX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flame</v>
      </c>
      <c r="F35" s="102" t="str">
        <f t="shared" ref="F35:F40" si="30">$E$4</f>
        <v>masterp1ece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flame  - (Италия) masterp1ece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flame</v>
      </c>
      <c r="F36" s="102" t="str">
        <f t="shared" si="30"/>
        <v>masterp1ece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flame  - (Италия) masterp1ece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flame</v>
      </c>
      <c r="F37" s="102" t="str">
        <f t="shared" si="30"/>
        <v>masterp1ece</v>
      </c>
      <c r="G37" s="94">
        <f t="shared" si="8"/>
        <v>4</v>
      </c>
      <c r="H37" s="96"/>
      <c r="I37" s="94">
        <f t="shared" si="31"/>
        <v>1</v>
      </c>
      <c r="J37" s="96"/>
      <c r="K37" s="102">
        <v>4.0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flame  - (Италия) masterp1ece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CMEX</v>
      </c>
      <c r="F38" s="102" t="str">
        <f t="shared" si="30"/>
        <v>masterp1ece</v>
      </c>
      <c r="G38" s="94">
        <f t="shared" si="8"/>
        <v>4</v>
      </c>
      <c r="H38" s="11"/>
      <c r="I38" s="94">
        <f t="shared" si="31"/>
        <v>3</v>
      </c>
      <c r="J38" s="11"/>
      <c r="K38" s="102">
        <v>4.0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CMEX  - (Италия) masterp1ece</v>
      </c>
      <c r="V38" s="11" t="str">
        <f t="shared" si="11"/>
        <v>4:3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CMEX</v>
      </c>
      <c r="F39" s="102" t="str">
        <f t="shared" si="30"/>
        <v>masterp1ece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CMEX  - (Италия) masterp1ece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CMEX</v>
      </c>
      <c r="F40" s="102" t="str">
        <f t="shared" si="30"/>
        <v>masterp1ece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CMEX  - (Италия) masterp1ece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CMEX</v>
      </c>
      <c r="F41" s="102" t="str">
        <f t="shared" ref="F41:F46" si="35">$E$6</f>
        <v>flame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CMEX  - (Аргентина) flame</v>
      </c>
      <c r="V41" s="11" t="str">
        <f t="shared" si="11"/>
        <v>4:5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CMEX</v>
      </c>
      <c r="F42" s="102" t="str">
        <f t="shared" si="35"/>
        <v>flame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CMEX  - (Аргентина) flame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CMEX</v>
      </c>
      <c r="F43" s="102" t="str">
        <f t="shared" si="35"/>
        <v>flame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CMEX  - (Аргентина) flame</v>
      </c>
      <c r="V43" s="11" t="str">
        <f t="shared" si="11"/>
        <v>4:2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masterp1ece</v>
      </c>
      <c r="F44" s="102" t="str">
        <f t="shared" si="35"/>
        <v>flame</v>
      </c>
      <c r="G44" s="94">
        <f t="shared" si="8"/>
        <v>2</v>
      </c>
      <c r="H44" s="11"/>
      <c r="I44" s="94">
        <f t="shared" si="31"/>
        <v>4</v>
      </c>
      <c r="J44" s="11"/>
      <c r="K44" s="102">
        <v>2.0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masterp1ece  - (Аргентина) flame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masterp1ece</v>
      </c>
      <c r="F45" s="102" t="str">
        <f t="shared" si="35"/>
        <v>flame</v>
      </c>
      <c r="G45" s="94">
        <f t="shared" si="8"/>
        <v>5</v>
      </c>
      <c r="H45" s="11"/>
      <c r="I45" s="94">
        <f t="shared" si="31"/>
        <v>4</v>
      </c>
      <c r="J45" s="11"/>
      <c r="K45" s="102">
        <v>5.0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masterp1ece  - (Аргентина) flame</v>
      </c>
      <c r="V45" s="11" t="str">
        <f t="shared" si="11"/>
        <v>5:4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masterp1ece</v>
      </c>
      <c r="F46" s="102" t="str">
        <f t="shared" si="35"/>
        <v>flame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42</v>
      </c>
      <c r="L46" s="102" t="s">
        <v>42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masterp1ece  - (Аргентина) flame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45709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45709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8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12</v>
      </c>
      <c r="AJ3" s="7">
        <f t="array" ref="AJ3">SUM(('ТУР6'!home=AF3)*('ТУР6'!homescore&lt;'ТУР6'!visitorscore),('ТУР6'!visitor=AF3)*('ТУР6'!visitorscore&lt;'ТУР6'!homescore))</f>
        <v>4</v>
      </c>
      <c r="AK3" s="31">
        <f t="array" ref="AK3">SUMIF('ТУР6'!home,AF3,'ТУР6'!homescore)+SUMIF('ТУР6'!visitor,AF3,'ТУР6'!visitorscore)</f>
        <v>84</v>
      </c>
      <c r="AL3" s="32">
        <f t="array" ref="AL3">SUMIF('ТУР6'!home,AF3,'ТУР6'!visitorscore)+SUMIF('ТУР6'!visitor,AF3,'ТУР6'!homescore)</f>
        <v>76</v>
      </c>
      <c r="AM3" s="7">
        <f t="shared" ref="AM3:AM5" si="2">AK3-AL3</f>
        <v>8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3600080084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12</v>
      </c>
      <c r="Y4" s="26">
        <f t="array" ref="Y4">VLOOKUP($U4,$AF$3:$AN$5,5,0)</f>
        <v>4</v>
      </c>
      <c r="Z4" s="26">
        <f t="array" ref="Z4">VLOOKUP($U4,$AF$3:$AN$5,6,0)</f>
        <v>84</v>
      </c>
      <c r="AA4" s="26">
        <f t="array" ref="AA4">VLOOKUP($U4,$AF$3:$AN$5,7,0)</f>
        <v>76</v>
      </c>
      <c r="AB4" s="26">
        <f t="array" ref="AB4">VLOOKUP($U4,$AF$3:$AN$5,8,0)</f>
        <v>8</v>
      </c>
      <c r="AC4" s="26">
        <f t="array" ref="AC4">VLOOKUP($U4,$AF$3:$AN$5,9,0)</f>
        <v>36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5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13</v>
      </c>
      <c r="AJ4" s="7">
        <f t="array" ref="AJ4">SUM(('ТУР6'!home=AF4)*('ТУР6'!homescore&lt;'ТУР6'!visitorscore),('ТУР6'!visitor=AF4)*('ТУР6'!visitorscore&lt;'ТУР6'!homescore))</f>
        <v>6</v>
      </c>
      <c r="AK4" s="31">
        <f t="array" ref="AK4">SUMIF('ТУР6'!home,AF4,'ТУР6'!homescore)+SUMIF('ТУР6'!visitor,AF4,'ТУР6'!visitorscore)</f>
        <v>77</v>
      </c>
      <c r="AL4" s="32">
        <f t="array" ref="AL4">SUMIF('ТУР6'!home,AF4,'ТУР6'!visitorscore)+SUMIF('ТУР6'!visitor,AF4,'ТУР6'!homescore)</f>
        <v>81</v>
      </c>
      <c r="AM4" s="7">
        <f t="shared" si="2"/>
        <v>-4</v>
      </c>
      <c r="AN4" s="31">
        <f t="array" ref="AN4">AH4*Options!$B$2+AI4*Options!$B$3+AJ4*Options!$B$4+VLOOKUP(AF4,$E$4:$F$9,2,0)</f>
        <v>28</v>
      </c>
      <c r="AO4" s="11">
        <f t="shared" si="3"/>
        <v>2799960077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13</v>
      </c>
      <c r="Y5" s="26">
        <f t="array" ref="Y5">VLOOKUP($U5,$AF$3:$AN$5,5,0)</f>
        <v>6</v>
      </c>
      <c r="Z5" s="26">
        <f t="array" ref="Z5">VLOOKUP($U5,$AF$3:$AN$5,6,0)</f>
        <v>77</v>
      </c>
      <c r="AA5" s="26">
        <f t="array" ref="AA5">VLOOKUP($U5,$AF$3:$AN$5,7,0)</f>
        <v>81</v>
      </c>
      <c r="AB5" s="26">
        <f t="array" ref="AB5">VLOOKUP($U5,$AF$3:$AN$5,8,0)</f>
        <v>-4</v>
      </c>
      <c r="AC5" s="26">
        <f t="array" ref="AC5">VLOOKUP($U5,$AF$3:$AN$5,9,0)</f>
        <v>28</v>
      </c>
      <c r="AD5" s="38"/>
      <c r="AE5" s="11"/>
      <c r="AF5" s="39" t="str">
        <f t="shared" si="1"/>
        <v>⁠hrrorcane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7">
        <f t="array" ref="AJ5">SUM(('ТУР6'!home=AF5)*('ТУР6'!homescore&lt;'ТУР6'!visitorscore),('ТУР6'!visitor=AF5)*('ТУР6'!visitorscore&lt;'ТУР6'!homescore))</f>
        <v>9</v>
      </c>
      <c r="AK5" s="31">
        <f t="array" ref="AK5">SUMIF('ТУР6'!home,AF5,'ТУР6'!homescore)+SUMIF('ТУР6'!visitor,AF5,'ТУР6'!visitorscore)</f>
        <v>73</v>
      </c>
      <c r="AL5" s="32">
        <f t="array" ref="AL5">SUMIF('ТУР6'!home,AF5,'ТУР6'!visitorscore)+SUMIF('ТУР6'!visitor,AF5,'ТУР6'!homescore)</f>
        <v>77</v>
      </c>
      <c r="AM5" s="7">
        <f t="shared" si="2"/>
        <v>-4</v>
      </c>
      <c r="AN5" s="31">
        <f t="array" ref="AN5">AH5*Options!$B$2+AI5*Options!$B$3+AJ5*Options!$B$4+VLOOKUP(AF5,$E$4:$F$9,2,0)</f>
        <v>27</v>
      </c>
      <c r="AO5" s="11">
        <f t="shared" si="3"/>
        <v>2699960073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73</v>
      </c>
      <c r="AA6" s="26">
        <f t="array" ref="AA6">VLOOKUP($U6,$AF$3:$AN$5,7,0)</f>
        <v>77</v>
      </c>
      <c r="AB6" s="26">
        <f t="array" ref="AB6">VLOOKUP($U6,$AF$3:$AN$5,8,0)</f>
        <v>-4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tamashii</v>
      </c>
      <c r="F11" s="102" t="str">
        <f t="shared" ref="F11:F16" si="7">$E$5</f>
        <v>bullet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tamashii  - (Англия) bullet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tamashii</v>
      </c>
      <c r="F12" s="102" t="str">
        <f t="shared" si="7"/>
        <v>bullet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tamashii  - (Англия) bullet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tamashii</v>
      </c>
      <c r="F13" s="102" t="str">
        <f t="shared" si="7"/>
        <v>bullet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tamashii  - (Англия) bullet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⁠hrrorcane</v>
      </c>
      <c r="F14" s="102" t="str">
        <f t="shared" si="7"/>
        <v>bullet</v>
      </c>
      <c r="G14" s="94">
        <f t="shared" si="8"/>
        <v>2</v>
      </c>
      <c r="H14" s="96"/>
      <c r="I14" s="94">
        <f t="shared" si="9"/>
        <v>3</v>
      </c>
      <c r="J14" s="96"/>
      <c r="K14" s="102">
        <v>2.0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⁠hrrorcane  - (Англия) bullet</v>
      </c>
      <c r="V14" s="11" t="str">
        <f t="shared" si="11"/>
        <v>2:3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⁠hrrorcane</v>
      </c>
      <c r="F15" s="102" t="str">
        <f t="shared" si="7"/>
        <v>bullet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⁠hrrorcane  - (Англия) bullet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⁠hrrorcane</v>
      </c>
      <c r="F16" s="102" t="str">
        <f t="shared" si="7"/>
        <v>bullet</v>
      </c>
      <c r="G16" s="94">
        <f t="shared" si="8"/>
        <v>3</v>
      </c>
      <c r="H16" s="96"/>
      <c r="I16" s="94">
        <f t="shared" si="9"/>
        <v>3</v>
      </c>
      <c r="J16" s="96"/>
      <c r="K16" s="102">
        <v>3.0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⁠hrrorcane  - (Англия) bullet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⁠hrrorcane</v>
      </c>
      <c r="F17" s="102" t="str">
        <f t="shared" ref="F17:F22" si="15">$E$4</f>
        <v>tamashii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⁠hrrorcane  - (Нидерланды) tamashii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⁠hrrorcane</v>
      </c>
      <c r="F18" s="102" t="str">
        <f t="shared" si="15"/>
        <v>tamashii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⁠hrrorcane  - (Нидерланды) tamashii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⁠hrrorcane</v>
      </c>
      <c r="F19" s="102" t="str">
        <f t="shared" si="15"/>
        <v>tamashii</v>
      </c>
      <c r="G19" s="94">
        <f t="shared" si="8"/>
        <v>0</v>
      </c>
      <c r="H19" s="96"/>
      <c r="I19" s="94">
        <f t="shared" si="16"/>
        <v>3</v>
      </c>
      <c r="J19" s="96"/>
      <c r="K19" s="102">
        <v>0.0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⁠hrrorcane  - (Нидерланды) tamashii</v>
      </c>
      <c r="V19" s="11" t="str">
        <f t="shared" si="11"/>
        <v>0:3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bullet</v>
      </c>
      <c r="F20" s="102" t="str">
        <f t="shared" si="15"/>
        <v>tamashii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bullet  - (Нидерланды) tamashii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bullet</v>
      </c>
      <c r="F21" s="102" t="str">
        <f t="shared" si="15"/>
        <v>tamashii</v>
      </c>
      <c r="G21" s="94">
        <f t="shared" si="8"/>
        <v>5</v>
      </c>
      <c r="H21" s="96"/>
      <c r="I21" s="94">
        <f t="shared" si="16"/>
        <v>5</v>
      </c>
      <c r="J21" s="96"/>
      <c r="K21" s="102">
        <v>5.0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bullet  - (Нидерланды) tamashii</v>
      </c>
      <c r="V21" s="11" t="str">
        <f t="shared" si="11"/>
        <v>5:5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bullet</v>
      </c>
      <c r="F22" s="102" t="str">
        <f t="shared" si="15"/>
        <v>tamashii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bullet  - (Нидерланды) tamashii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bullet</v>
      </c>
      <c r="F23" s="102" t="str">
        <f t="shared" ref="F23:F28" si="20">$E$6</f>
        <v>⁠hrrorcane</v>
      </c>
      <c r="G23" s="94">
        <f t="shared" si="8"/>
        <v>4</v>
      </c>
      <c r="H23" s="96"/>
      <c r="I23" s="94">
        <f t="shared" ref="I23:I29" si="21">SUM(L23)</f>
        <v>3</v>
      </c>
      <c r="J23" s="96"/>
      <c r="K23" s="102">
        <v>4.0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bullet  - (Португалия) ⁠hrrorcane</v>
      </c>
      <c r="V23" s="11" t="str">
        <f t="shared" si="11"/>
        <v>4:3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bullet</v>
      </c>
      <c r="F24" s="102" t="str">
        <f t="shared" si="20"/>
        <v>⁠hrrorcane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bullet  - (Португалия) ⁠hrrorcane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bullet</v>
      </c>
      <c r="F25" s="102" t="str">
        <f t="shared" si="20"/>
        <v>⁠hrrorcane</v>
      </c>
      <c r="G25" s="94">
        <f t="shared" si="8"/>
        <v>3</v>
      </c>
      <c r="H25" s="96"/>
      <c r="I25" s="94">
        <f t="shared" si="21"/>
        <v>2</v>
      </c>
      <c r="J25" s="96"/>
      <c r="K25" s="109">
        <v>3.0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bullet  - (Португалия) ⁠hrrorcane</v>
      </c>
      <c r="V25" s="11" t="str">
        <f t="shared" si="11"/>
        <v>3:2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tamashii</v>
      </c>
      <c r="F26" s="102" t="str">
        <f t="shared" si="20"/>
        <v>⁠hrrorcane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tamashii  - (Португалия) ⁠hrrorcane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tamashii</v>
      </c>
      <c r="F27" s="102" t="str">
        <f t="shared" si="20"/>
        <v>⁠hrrorcane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tamashii  - (Португалия) ⁠hrrorcane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tamashii</v>
      </c>
      <c r="F28" s="102" t="str">
        <f t="shared" si="20"/>
        <v>⁠hrrorcane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tamashii  - (Португалия) ⁠hrrorcane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tamashii</v>
      </c>
      <c r="F29" s="102" t="str">
        <f t="shared" ref="F29:F34" si="25">$E$5</f>
        <v>bullet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tamashii  - (Англия) bullet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tamashii</v>
      </c>
      <c r="F30" s="102" t="str">
        <f t="shared" si="25"/>
        <v>bullet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tamashii  - (Англия) bullet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tamashii</v>
      </c>
      <c r="F31" s="102" t="str">
        <f t="shared" si="25"/>
        <v>bullet</v>
      </c>
      <c r="G31" s="94">
        <f t="shared" si="8"/>
        <v>5</v>
      </c>
      <c r="H31" s="96"/>
      <c r="I31" s="94">
        <f t="shared" si="26"/>
        <v>5</v>
      </c>
      <c r="J31" s="96"/>
      <c r="K31" s="102">
        <v>5.0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tamashii  - (Англия) bullet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⁠hrrorcane</v>
      </c>
      <c r="F32" s="102" t="str">
        <f t="shared" si="25"/>
        <v>bullet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⁠hrrorcane  - (Англия) bullet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⁠hrrorcane</v>
      </c>
      <c r="F33" s="102" t="str">
        <f t="shared" si="25"/>
        <v>bullet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⁠hrrorcane  - (Англия) bullet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⁠hrrorcane</v>
      </c>
      <c r="F34" s="102" t="str">
        <f t="shared" si="25"/>
        <v>bullet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42</v>
      </c>
      <c r="L34" s="102" t="s">
        <v>42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⁠hrrorcane  - (Англия) bullet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⁠hrrorcane</v>
      </c>
      <c r="F35" s="102" t="str">
        <f t="shared" ref="F35:F40" si="30">$E$4</f>
        <v>tamashii</v>
      </c>
      <c r="G35" s="94">
        <f t="shared" si="8"/>
        <v>4</v>
      </c>
      <c r="H35" s="96"/>
      <c r="I35" s="94">
        <f t="shared" ref="I35:I46" si="31">SUM(L35)</f>
        <v>3</v>
      </c>
      <c r="J35" s="96"/>
      <c r="K35" s="102">
        <v>4.0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⁠hrrorcane  - (Нидерланды) tamashii</v>
      </c>
      <c r="V35" s="11" t="str">
        <f t="shared" si="11"/>
        <v>4:3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⁠hrrorcane</v>
      </c>
      <c r="F36" s="102" t="str">
        <f t="shared" si="30"/>
        <v>tamashii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⁠hrrorcane  - (Нидерланды) tamashii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⁠hrrorcane</v>
      </c>
      <c r="F37" s="102" t="str">
        <f t="shared" si="30"/>
        <v>tamashii</v>
      </c>
      <c r="G37" s="94">
        <f t="shared" si="8"/>
        <v>3</v>
      </c>
      <c r="H37" s="96"/>
      <c r="I37" s="94">
        <f t="shared" si="31"/>
        <v>3</v>
      </c>
      <c r="J37" s="96"/>
      <c r="K37" s="102">
        <v>3.0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⁠hrrorcane  - (Нидерланды) tamashii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bullet</v>
      </c>
      <c r="F38" s="102" t="str">
        <f t="shared" si="30"/>
        <v>tamashii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bullet  - (Нидерланды) tamashii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bullet</v>
      </c>
      <c r="F39" s="102" t="str">
        <f t="shared" si="30"/>
        <v>tamashii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bullet  - (Нидерланды) tamashii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bullet</v>
      </c>
      <c r="F40" s="102" t="str">
        <f t="shared" si="30"/>
        <v>tamashii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42</v>
      </c>
      <c r="L40" s="102" t="s">
        <v>42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bullet  - (Нидерланды) tamashii</v>
      </c>
      <c r="V40" s="11" t="str">
        <f t="shared" si="11"/>
        <v>0:0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bullet</v>
      </c>
      <c r="F41" s="102" t="str">
        <f t="shared" ref="F41:F46" si="35">$E$6</f>
        <v>⁠hrrorcane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bullet  - (Португалия) ⁠hrrorcane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bullet</v>
      </c>
      <c r="F42" s="102" t="str">
        <f t="shared" si="35"/>
        <v>⁠hrrorcane</v>
      </c>
      <c r="G42" s="94">
        <f t="shared" si="8"/>
        <v>3</v>
      </c>
      <c r="H42" s="11"/>
      <c r="I42" s="94">
        <f t="shared" si="31"/>
        <v>2</v>
      </c>
      <c r="J42" s="11"/>
      <c r="K42" s="102">
        <v>3.0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bullet  - (Португалия) ⁠hrrorcane</v>
      </c>
      <c r="V42" s="11" t="str">
        <f t="shared" si="11"/>
        <v>3:2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bullet</v>
      </c>
      <c r="F43" s="102" t="str">
        <f t="shared" si="35"/>
        <v>⁠hrrorcane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bullet  - (Португалия) ⁠hrrorcane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tamashii</v>
      </c>
      <c r="F44" s="102" t="str">
        <f t="shared" si="35"/>
        <v>⁠hrrorcane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tamashii  - (Португалия) ⁠hrrorcane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tamashii</v>
      </c>
      <c r="F45" s="102" t="str">
        <f t="shared" si="35"/>
        <v>⁠hrrorcane</v>
      </c>
      <c r="G45" s="94">
        <f t="shared" si="8"/>
        <v>2</v>
      </c>
      <c r="H45" s="11"/>
      <c r="I45" s="94">
        <f t="shared" si="31"/>
        <v>2</v>
      </c>
      <c r="J45" s="11"/>
      <c r="K45" s="102">
        <v>2.0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tamashii  - (Португалия) ⁠hrrorcane</v>
      </c>
      <c r="V45" s="11" t="str">
        <f t="shared" si="11"/>
        <v>2:2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tamashii</v>
      </c>
      <c r="F46" s="102" t="str">
        <f t="shared" si="35"/>
        <v>⁠hrrorcane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42</v>
      </c>
      <c r="L46" s="102" t="s">
        <v>42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tamashii  - (Португалия) ⁠hrrorcane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45709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45709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13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5</v>
      </c>
      <c r="AJ3" s="7">
        <f t="array" ref="AJ3">SUM(('ТУР7'!home=AF3)*('ТУР7'!homescore&lt;'ТУР7'!visitorscore),('ТУР7'!visitor=AF3)*('ТУР7'!visitorscore&lt;'ТУР7'!homescore))</f>
        <v>6</v>
      </c>
      <c r="AK3" s="31">
        <f t="array" ref="AK3">SUMIF('ТУР7'!home,AF3,'ТУР7'!homescore)+SUMIF('ТУР7'!visitor,AF3,'ТУР7'!visitorscore)</f>
        <v>74</v>
      </c>
      <c r="AL3" s="32">
        <f t="array" ref="AL3">SUMIF('ТУР7'!home,AF3,'ТУР7'!visitorscore)+SUMIF('ТУР7'!visitor,AF3,'ТУР7'!homescore)</f>
        <v>65</v>
      </c>
      <c r="AM3" s="7">
        <f t="shared" ref="AM3:AM5" si="2">AK3-AL3</f>
        <v>9</v>
      </c>
      <c r="AN3" s="31">
        <f t="array" ref="AN3">AH3*Options!$B$2+AI3*Options!$B$3+AJ3*Options!$B$4+VLOOKUP(AF3,$E$4:$F$9,2,0)</f>
        <v>44</v>
      </c>
      <c r="AO3" s="11">
        <f t="shared" ref="AO3:AO5" si="3">AK3+AM3*10000+AN3*100000000</f>
        <v>4400090074</v>
      </c>
    </row>
    <row r="4">
      <c r="A4" s="11"/>
      <c r="B4" s="8"/>
      <c r="C4" s="84" t="str">
        <f>'ТУР6'!$C$4</f>
        <v>Герман Г.</v>
      </c>
      <c r="D4" s="90" t="s">
        <v>51</v>
      </c>
      <c r="E4" s="84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5</v>
      </c>
      <c r="Y4" s="26">
        <f t="array" ref="Y4">VLOOKUP($U4,$AF$3:$AN$5,5,0)</f>
        <v>6</v>
      </c>
      <c r="Z4" s="26">
        <f t="array" ref="Z4">VLOOKUP($U4,$AF$3:$AN$5,6,0)</f>
        <v>74</v>
      </c>
      <c r="AA4" s="26">
        <f t="array" ref="AA4">VLOOKUP($U4,$AF$3:$AN$5,7,0)</f>
        <v>65</v>
      </c>
      <c r="AB4" s="26">
        <f t="array" ref="AB4">VLOOKUP($U4,$AF$3:$AN$5,8,0)</f>
        <v>9</v>
      </c>
      <c r="AC4" s="26">
        <f t="array" ref="AC4">VLOOKUP($U4,$AF$3:$AN$5,9,0)</f>
        <v>44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7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5</v>
      </c>
      <c r="AJ4" s="7">
        <f t="array" ref="AJ4">SUM(('ТУР7'!home=AF4)*('ТУР7'!homescore&lt;'ТУР7'!visitorscore),('ТУР7'!visitor=AF4)*('ТУР7'!visitorscore&lt;'ТУР7'!homescore))</f>
        <v>12</v>
      </c>
      <c r="AK4" s="31">
        <f t="array" ref="AK4">SUMIF('ТУР7'!home,AF4,'ТУР7'!homescore)+SUMIF('ТУР7'!visitor,AF4,'ТУР7'!visitorscore)</f>
        <v>73</v>
      </c>
      <c r="AL4" s="32">
        <f t="array" ref="AL4">SUMIF('ТУР7'!home,AF4,'ТУР7'!visitorscore)+SUMIF('ТУР7'!visitor,AF4,'ТУР7'!homescore)</f>
        <v>83</v>
      </c>
      <c r="AM4" s="7">
        <f t="shared" si="2"/>
        <v>-10</v>
      </c>
      <c r="AN4" s="31">
        <f t="array" ref="AN4">AH4*Options!$B$2+AI4*Options!$B$3+AJ4*Options!$B$4+VLOOKUP(AF4,$E$4:$F$9,2,0)</f>
        <v>26</v>
      </c>
      <c r="AO4" s="11">
        <f t="shared" si="3"/>
        <v>2599900073</v>
      </c>
    </row>
    <row r="5">
      <c r="A5" s="11"/>
      <c r="B5" s="8"/>
      <c r="C5" s="84" t="str">
        <f>'ТУР6'!$C$5</f>
        <v>Артём И. </v>
      </c>
      <c r="D5" s="90" t="s">
        <v>46</v>
      </c>
      <c r="E5" s="84" t="str">
        <f>'ТУР6'!$E$5</f>
        <v>bullet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75</v>
      </c>
      <c r="AA5" s="26">
        <f t="array" ref="AA5">VLOOKUP($U5,$AF$3:$AN$5,7,0)</f>
        <v>74</v>
      </c>
      <c r="AB5" s="26">
        <f t="array" ref="AB5">VLOOKUP($U5,$AF$3:$AN$5,8,0)</f>
        <v>1</v>
      </c>
      <c r="AC5" s="26">
        <f t="array" ref="AC5">VLOOKUP($U5,$AF$3:$AN$5,9,0)</f>
        <v>30</v>
      </c>
      <c r="AD5" s="38"/>
      <c r="AE5" s="11"/>
      <c r="AF5" s="39" t="str">
        <f t="shared" si="1"/>
        <v>⁠hrrorcane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8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6</v>
      </c>
      <c r="AJ5" s="7">
        <f t="array" ref="AJ5">SUM(('ТУР7'!home=AF5)*('ТУР7'!homescore&lt;'ТУР7'!visitorscore),('ТУР7'!visitor=AF5)*('ТУР7'!visitorscore&lt;'ТУР7'!homescore))</f>
        <v>10</v>
      </c>
      <c r="AK5" s="31">
        <f t="array" ref="AK5">SUMIF('ТУР7'!home,AF5,'ТУР7'!homescore)+SUMIF('ТУР7'!visitor,AF5,'ТУР7'!visitorscore)</f>
        <v>75</v>
      </c>
      <c r="AL5" s="32">
        <f t="array" ref="AL5">SUMIF('ТУР7'!home,AF5,'ТУР7'!visitorscore)+SUMIF('ТУР7'!visitor,AF5,'ТУР7'!homescore)</f>
        <v>74</v>
      </c>
      <c r="AM5" s="7">
        <f t="shared" si="2"/>
        <v>1</v>
      </c>
      <c r="AN5" s="31">
        <f t="array" ref="AN5">AH5*Options!$B$2+AI5*Options!$B$3+AJ5*Options!$B$4+VLOOKUP(AF5,$E$4:$F$9,2,0)</f>
        <v>30</v>
      </c>
      <c r="AO5" s="11">
        <f t="shared" si="3"/>
        <v>3000010075</v>
      </c>
    </row>
    <row r="6">
      <c r="A6" s="11"/>
      <c r="B6" s="8"/>
      <c r="C6" s="84" t="str">
        <f>'ТУР6'!$C$6</f>
        <v>Артём М.</v>
      </c>
      <c r="D6" s="90" t="s">
        <v>28</v>
      </c>
      <c r="E6" s="84" t="str">
        <f>'ТУР6'!$E$6</f>
        <v>⁠hrrorcane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bullet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5</v>
      </c>
      <c r="Y6" s="26">
        <f t="array" ref="Y6">VLOOKUP($U6,$AF$3:$AN$5,5,0)</f>
        <v>12</v>
      </c>
      <c r="Z6" s="26">
        <f t="array" ref="Z6">VLOOKUP($U6,$AF$3:$AN$5,6,0)</f>
        <v>73</v>
      </c>
      <c r="AA6" s="26">
        <f t="array" ref="AA6">VLOOKUP($U6,$AF$3:$AN$5,7,0)</f>
        <v>83</v>
      </c>
      <c r="AB6" s="26">
        <f t="array" ref="AB6">VLOOKUP($U6,$AF$3:$AN$5,8,0)</f>
        <v>-10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tamashii</v>
      </c>
      <c r="F11" s="102" t="str">
        <f t="shared" ref="F11:F16" si="7">$E$5</f>
        <v>bullet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tamashii  - (Нидерланды) bullet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tamashii</v>
      </c>
      <c r="F12" s="102" t="str">
        <f t="shared" si="7"/>
        <v>bullet</v>
      </c>
      <c r="G12" s="94">
        <f t="shared" si="8"/>
        <v>4</v>
      </c>
      <c r="H12" s="96"/>
      <c r="I12" s="94">
        <f t="shared" si="9"/>
        <v>1</v>
      </c>
      <c r="J12" s="96"/>
      <c r="K12" s="102">
        <v>4.0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tamashii  - (Нидерланды) bullet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tamashii</v>
      </c>
      <c r="F13" s="102" t="str">
        <f t="shared" si="7"/>
        <v>bullet</v>
      </c>
      <c r="G13" s="94">
        <f t="shared" si="8"/>
        <v>4</v>
      </c>
      <c r="H13" s="96"/>
      <c r="I13" s="94">
        <f t="shared" si="9"/>
        <v>3</v>
      </c>
      <c r="J13" s="96"/>
      <c r="K13" s="102">
        <v>4.0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tamashii  - (Нидерланды) bullet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⁠hrrorcane</v>
      </c>
      <c r="F14" s="102" t="str">
        <f t="shared" si="7"/>
        <v>bullet</v>
      </c>
      <c r="G14" s="94">
        <f t="shared" si="8"/>
        <v>3</v>
      </c>
      <c r="H14" s="96"/>
      <c r="I14" s="94">
        <f t="shared" si="9"/>
        <v>2</v>
      </c>
      <c r="J14" s="96"/>
      <c r="K14" s="102">
        <v>3.0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⁠hrrorcane  - (Нидерланды) bullet</v>
      </c>
      <c r="V14" s="11" t="str">
        <f t="shared" si="11"/>
        <v>3:2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⁠hrrorcane</v>
      </c>
      <c r="F15" s="102" t="str">
        <f t="shared" si="7"/>
        <v>bullet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⁠hrrorcane  - (Нидерланды) bullet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⁠hrrorcane</v>
      </c>
      <c r="F16" s="102" t="str">
        <f t="shared" si="7"/>
        <v>bullet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⁠hrrorcane  - (Нидерланды) bullet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⁠hrrorcane</v>
      </c>
      <c r="F17" s="102" t="str">
        <f t="shared" ref="F17:F22" si="15">$E$4</f>
        <v>tamashii</v>
      </c>
      <c r="G17" s="94">
        <f t="shared" si="8"/>
        <v>3</v>
      </c>
      <c r="H17" s="96"/>
      <c r="I17" s="94">
        <f t="shared" si="9"/>
        <v>1</v>
      </c>
      <c r="J17" s="96"/>
      <c r="K17" s="26">
        <v>3.0</v>
      </c>
      <c r="L17" s="26">
        <v>1.0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⁠hrrorcane  - (Испания) tamashii</v>
      </c>
      <c r="V17" s="11" t="str">
        <f t="shared" si="11"/>
        <v>3:1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⁠hrrorcane</v>
      </c>
      <c r="F18" s="102" t="str">
        <f t="shared" si="15"/>
        <v>tamashii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⁠hrrorcane  - (Испания) tamashii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⁠hrrorcane</v>
      </c>
      <c r="F19" s="102" t="str">
        <f t="shared" si="15"/>
        <v>tamashii</v>
      </c>
      <c r="G19" s="94">
        <f t="shared" si="8"/>
        <v>4</v>
      </c>
      <c r="H19" s="96"/>
      <c r="I19" s="94">
        <f t="shared" si="16"/>
        <v>1</v>
      </c>
      <c r="J19" s="96"/>
      <c r="K19" s="102">
        <v>4.0</v>
      </c>
      <c r="L19" s="102">
        <v>1.0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⁠hrrorcane  - (Испания) tamashii</v>
      </c>
      <c r="V19" s="11" t="str">
        <f t="shared" si="11"/>
        <v>4:1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bullet</v>
      </c>
      <c r="F20" s="102" t="str">
        <f t="shared" si="15"/>
        <v>tamashii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bullet  - (Испания) tamashii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bullet</v>
      </c>
      <c r="F21" s="102" t="str">
        <f t="shared" si="15"/>
        <v>tamashii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bullet  - (Испания) tamashii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bullet</v>
      </c>
      <c r="F22" s="102" t="str">
        <f t="shared" si="15"/>
        <v>tamashii</v>
      </c>
      <c r="G22" s="94">
        <f t="shared" si="8"/>
        <v>2</v>
      </c>
      <c r="H22" s="96"/>
      <c r="I22" s="94">
        <f t="shared" si="16"/>
        <v>4</v>
      </c>
      <c r="J22" s="96"/>
      <c r="K22" s="102">
        <v>2.0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bullet  - (Испания) tamashii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bullet</v>
      </c>
      <c r="F23" s="102" t="str">
        <f t="shared" ref="F23:F28" si="20">$E$6</f>
        <v>⁠hrrorcane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bullet  - (Германия) ⁠hrrorcane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bullet</v>
      </c>
      <c r="F24" s="102" t="str">
        <f t="shared" si="20"/>
        <v>⁠hrrorcane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bullet  - (Германия) ⁠hrrorcane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bullet</v>
      </c>
      <c r="F25" s="102" t="str">
        <f t="shared" si="20"/>
        <v>⁠hrrorcane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42</v>
      </c>
      <c r="L25" s="109" t="s">
        <v>42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bullet  - (Германия) ⁠hrrorcane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tamashii</v>
      </c>
      <c r="F26" s="102" t="str">
        <f t="shared" si="20"/>
        <v>⁠hrrorcane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tamashii  - (Германия) ⁠hrrorcane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tamashii</v>
      </c>
      <c r="F27" s="102" t="str">
        <f t="shared" si="20"/>
        <v>⁠hrrorcane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tamashii  - (Германия) ⁠hrrorcane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tamashii</v>
      </c>
      <c r="F28" s="102" t="str">
        <f t="shared" si="20"/>
        <v>⁠hrrorcane</v>
      </c>
      <c r="G28" s="94">
        <f t="shared" si="8"/>
        <v>4</v>
      </c>
      <c r="H28" s="96"/>
      <c r="I28" s="94">
        <f t="shared" si="21"/>
        <v>3</v>
      </c>
      <c r="J28" s="96"/>
      <c r="K28" s="102">
        <v>4.0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tamashii  - (Германия) ⁠hrrorcane</v>
      </c>
      <c r="V28" s="11" t="str">
        <f t="shared" si="11"/>
        <v>4:3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tamashii</v>
      </c>
      <c r="F29" s="102" t="str">
        <f t="shared" ref="F29:F34" si="25">$E$5</f>
        <v>bullet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tamashii  - (Нидерланды) bullet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tamashii</v>
      </c>
      <c r="F30" s="102" t="str">
        <f t="shared" si="25"/>
        <v>bullet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tamashii  - (Нидерланды) bullet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tamashii</v>
      </c>
      <c r="F31" s="102" t="str">
        <f t="shared" si="25"/>
        <v>bullet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tamashii  - (Нидерланды) bullet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⁠hrrorcane</v>
      </c>
      <c r="F32" s="102" t="str">
        <f t="shared" si="25"/>
        <v>bullet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⁠hrrorcane  - (Нидерланды) bullet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⁠hrrorcane</v>
      </c>
      <c r="F33" s="102" t="str">
        <f t="shared" si="25"/>
        <v>bullet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⁠hrrorcane  - (Нидерланды) bullet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⁠hrrorcane</v>
      </c>
      <c r="F34" s="102" t="str">
        <f t="shared" si="25"/>
        <v>bullet</v>
      </c>
      <c r="G34" s="94">
        <f t="shared" si="8"/>
        <v>5</v>
      </c>
      <c r="H34" s="96"/>
      <c r="I34" s="94">
        <f t="shared" si="26"/>
        <v>4</v>
      </c>
      <c r="J34" s="96"/>
      <c r="K34" s="102">
        <v>5.0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⁠hrrorcane  - (Нидерланды) bullet</v>
      </c>
      <c r="V34" s="11" t="str">
        <f t="shared" si="11"/>
        <v>5:4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⁠hrrorcane</v>
      </c>
      <c r="F35" s="102" t="str">
        <f t="shared" ref="F35:F40" si="30">$E$4</f>
        <v>tamashii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⁠hrrorcane  - (Испания) tamashii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⁠hrrorcane</v>
      </c>
      <c r="F36" s="102" t="str">
        <f t="shared" si="30"/>
        <v>tamashii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⁠hrrorcane  - (Испания) tamashii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⁠hrrorcane</v>
      </c>
      <c r="F37" s="102" t="str">
        <f t="shared" si="30"/>
        <v>tamashii</v>
      </c>
      <c r="G37" s="94">
        <f t="shared" si="8"/>
        <v>2</v>
      </c>
      <c r="H37" s="96"/>
      <c r="I37" s="94">
        <f t="shared" si="31"/>
        <v>3</v>
      </c>
      <c r="J37" s="96"/>
      <c r="K37" s="102">
        <v>2.0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⁠hrrorcane  - (Испания) tamashii</v>
      </c>
      <c r="V37" s="11" t="str">
        <f t="shared" si="11"/>
        <v>2:3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bullet</v>
      </c>
      <c r="F38" s="102" t="str">
        <f t="shared" si="30"/>
        <v>tamashii</v>
      </c>
      <c r="G38" s="94">
        <f t="shared" si="8"/>
        <v>5</v>
      </c>
      <c r="H38" s="11"/>
      <c r="I38" s="94">
        <f t="shared" si="31"/>
        <v>4</v>
      </c>
      <c r="J38" s="11"/>
      <c r="K38" s="102">
        <v>5.0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bullet  - (Испания) tamashii</v>
      </c>
      <c r="V38" s="11" t="str">
        <f t="shared" si="11"/>
        <v>5:4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bullet</v>
      </c>
      <c r="F39" s="102" t="str">
        <f t="shared" si="30"/>
        <v>tamashii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42</v>
      </c>
      <c r="L39" s="102" t="s">
        <v>42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bullet  - (Испания) tamashii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bullet</v>
      </c>
      <c r="F40" s="102" t="str">
        <f t="shared" si="30"/>
        <v>tamashii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bullet  - (Испания) tamashii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bullet</v>
      </c>
      <c r="F41" s="102" t="str">
        <f t="shared" ref="F41:F46" si="35">$E$6</f>
        <v>⁠hrrorcane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bullet  - (Германия) ⁠hrrorcane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bullet</v>
      </c>
      <c r="F42" s="102" t="str">
        <f t="shared" si="35"/>
        <v>⁠hrrorcane</v>
      </c>
      <c r="G42" s="94">
        <f t="shared" si="8"/>
        <v>4</v>
      </c>
      <c r="H42" s="11"/>
      <c r="I42" s="94">
        <f t="shared" si="31"/>
        <v>3</v>
      </c>
      <c r="J42" s="11"/>
      <c r="K42" s="102">
        <v>4.0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bullet  - (Германия) ⁠hrrorcane</v>
      </c>
      <c r="V42" s="11" t="str">
        <f t="shared" si="11"/>
        <v>4:3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bullet</v>
      </c>
      <c r="F43" s="102" t="str">
        <f t="shared" si="35"/>
        <v>⁠hrrorcane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bullet  - (Германия) ⁠hrrorcane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tamashii</v>
      </c>
      <c r="F44" s="102" t="str">
        <f t="shared" si="35"/>
        <v>⁠hrrorcane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tamashii  - (Германия) ⁠hrrorcane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tamashii</v>
      </c>
      <c r="F45" s="102" t="str">
        <f t="shared" si="35"/>
        <v>⁠hrrorcane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tamashii  - (Германия) ⁠hrrorcane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tamashii</v>
      </c>
      <c r="F46" s="102" t="str">
        <f t="shared" si="35"/>
        <v>⁠hrrorcane</v>
      </c>
      <c r="G46" s="94">
        <f t="shared" si="8"/>
        <v>1</v>
      </c>
      <c r="H46" s="11"/>
      <c r="I46" s="94">
        <f t="shared" si="31"/>
        <v>3</v>
      </c>
      <c r="J46" s="11"/>
      <c r="K46" s="102">
        <v>1.0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tamashii  - (Германия) ⁠hrrorcane</v>
      </c>
      <c r="V46" s="11" t="str">
        <f t="shared" si="11"/>
        <v>1:3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45709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45709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5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7">
        <f t="array" ref="AJ3">SUM(('ТУР8'!home=AF3)*('ТУР8'!homescore&lt;'ТУР8'!visitorscore),('ТУР8'!visitor=AF3)*('ТУР8'!visitorscore&lt;'ТУР8'!homescore))</f>
        <v>9</v>
      </c>
      <c r="AK3" s="31">
        <f t="array" ref="AK3">SUMIF('ТУР8'!home,AF3,'ТУР8'!homescore)+SUMIF('ТУР8'!visitor,AF3,'ТУР8'!visitorscore)</f>
        <v>58</v>
      </c>
      <c r="AL3" s="32">
        <f t="array" ref="AL3">SUMIF('ТУР8'!home,AF3,'ТУР8'!visitorscore)+SUMIF('ТУР8'!visitor,AF3,'ТУР8'!homescore)</f>
        <v>64</v>
      </c>
      <c r="AM3" s="7">
        <f t="shared" ref="AM3:AM5" si="2">AK3-AL3</f>
        <v>-6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2499940058</v>
      </c>
    </row>
    <row r="4">
      <c r="A4" s="11"/>
      <c r="B4" s="8"/>
      <c r="C4" s="84" t="str">
        <f>'ТУР6'!$C$4</f>
        <v>Герман Г.</v>
      </c>
      <c r="D4" s="90" t="s">
        <v>25</v>
      </c>
      <c r="E4" s="84" t="str">
        <f>'ТУР6'!$E$4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68</v>
      </c>
      <c r="AA4" s="26">
        <f t="array" ref="AA4">VLOOKUP($U4,$AF$3:$AN$5,7,0)</f>
        <v>65</v>
      </c>
      <c r="AB4" s="26">
        <f t="array" ref="AB4">VLOOKUP($U4,$AF$3:$AN$5,8,0)</f>
        <v>3</v>
      </c>
      <c r="AC4" s="26">
        <f t="array" ref="AC4">VLOOKUP($U4,$AF$3:$AN$5,9,0)</f>
        <v>35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6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14</v>
      </c>
      <c r="AJ4" s="7">
        <f t="array" ref="AJ4">SUM(('ТУР8'!home=AF4)*('ТУР8'!homescore&lt;'ТУР8'!visitorscore),('ТУР8'!visitor=AF4)*('ТУР8'!visitorscore&lt;'ТУР8'!homescore))</f>
        <v>4</v>
      </c>
      <c r="AK4" s="31">
        <f t="array" ref="AK4">SUMIF('ТУР8'!home,AF4,'ТУР8'!homescore)+SUMIF('ТУР8'!visitor,AF4,'ТУР8'!visitorscore)</f>
        <v>68</v>
      </c>
      <c r="AL4" s="32">
        <f t="array" ref="AL4">SUMIF('ТУР8'!home,AF4,'ТУР8'!visitorscore)+SUMIF('ТУР8'!visitor,AF4,'ТУР8'!homescore)</f>
        <v>65</v>
      </c>
      <c r="AM4" s="7">
        <f t="shared" si="2"/>
        <v>3</v>
      </c>
      <c r="AN4" s="31">
        <f t="array" ref="AN4">AH4*Options!$B$2+AI4*Options!$B$3+AJ4*Options!$B$4+VLOOKUP(AF4,$E$4:$F$9,2,0)</f>
        <v>32</v>
      </c>
      <c r="AO4" s="11">
        <f t="shared" si="3"/>
        <v>3200030068</v>
      </c>
    </row>
    <row r="5">
      <c r="A5" s="11"/>
      <c r="B5" s="8"/>
      <c r="C5" s="84" t="str">
        <f>'ТУР6'!$C$5</f>
        <v>Артём И. </v>
      </c>
      <c r="D5" s="90" t="s">
        <v>48</v>
      </c>
      <c r="E5" s="84" t="str">
        <f>'ТУР6'!$E$5</f>
        <v>bullet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14</v>
      </c>
      <c r="Y5" s="26">
        <f t="array" ref="Y5">VLOOKUP($U5,$AF$3:$AN$5,5,0)</f>
        <v>4</v>
      </c>
      <c r="Z5" s="26">
        <f t="array" ref="Z5">VLOOKUP($U5,$AF$3:$AN$5,6,0)</f>
        <v>68</v>
      </c>
      <c r="AA5" s="26">
        <f t="array" ref="AA5">VLOOKUP($U5,$AF$3:$AN$5,7,0)</f>
        <v>65</v>
      </c>
      <c r="AB5" s="26">
        <f t="array" ref="AB5">VLOOKUP($U5,$AF$3:$AN$5,8,0)</f>
        <v>3</v>
      </c>
      <c r="AC5" s="26">
        <f t="array" ref="AC5">VLOOKUP($U5,$AF$3:$AN$5,9,0)</f>
        <v>32</v>
      </c>
      <c r="AD5" s="38"/>
      <c r="AE5" s="11"/>
      <c r="AF5" s="39" t="str">
        <f t="shared" si="1"/>
        <v>⁠hrrorcane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9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8</v>
      </c>
      <c r="AJ5" s="7">
        <f t="array" ref="AJ5">SUM(('ТУР8'!home=AF5)*('ТУР8'!homescore&lt;'ТУР8'!visitorscore),('ТУР8'!visitor=AF5)*('ТУР8'!visitorscore&lt;'ТУР8'!homescore))</f>
        <v>7</v>
      </c>
      <c r="AK5" s="31">
        <f t="array" ref="AK5">SUMIF('ТУР8'!home,AF5,'ТУР8'!homescore)+SUMIF('ТУР8'!visitor,AF5,'ТУР8'!visitorscore)</f>
        <v>68</v>
      </c>
      <c r="AL5" s="32">
        <f t="array" ref="AL5">SUMIF('ТУР8'!home,AF5,'ТУР8'!visitorscore)+SUMIF('ТУР8'!visitor,AF5,'ТУР8'!homescore)</f>
        <v>65</v>
      </c>
      <c r="AM5" s="7">
        <f t="shared" si="2"/>
        <v>3</v>
      </c>
      <c r="AN5" s="31">
        <f t="array" ref="AN5">AH5*Options!$B$2+AI5*Options!$B$3+AJ5*Options!$B$4+VLOOKUP(AF5,$E$4:$F$9,2,0)</f>
        <v>35</v>
      </c>
      <c r="AO5" s="11">
        <f t="shared" si="3"/>
        <v>3500030068</v>
      </c>
    </row>
    <row r="6">
      <c r="A6" s="11"/>
      <c r="B6" s="8"/>
      <c r="C6" s="84" t="str">
        <f>'ТУР6'!$C$6</f>
        <v>Артём М.</v>
      </c>
      <c r="D6" s="90" t="s">
        <v>31</v>
      </c>
      <c r="E6" s="84" t="str">
        <f>'ТУР6'!$E$6</f>
        <v>⁠hrrorcane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tamashii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58</v>
      </c>
      <c r="AA6" s="26">
        <f t="array" ref="AA6">VLOOKUP($U6,$AF$3:$AN$5,7,0)</f>
        <v>64</v>
      </c>
      <c r="AB6" s="26">
        <f t="array" ref="AB6">VLOOKUP($U6,$AF$3:$AN$5,8,0)</f>
        <v>-6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tamashii</v>
      </c>
      <c r="F11" s="102" t="str">
        <f t="shared" ref="F11:F16" si="7">$E$5</f>
        <v>bullet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42</v>
      </c>
      <c r="L11" s="102" t="s">
        <v>42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tamashii  - (Португалия) bullet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tamashii</v>
      </c>
      <c r="F12" s="102" t="str">
        <f t="shared" si="7"/>
        <v>bullet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tamashii  - (Португалия) bullet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tamashii</v>
      </c>
      <c r="F13" s="102" t="str">
        <f t="shared" si="7"/>
        <v>bullet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42</v>
      </c>
      <c r="L13" s="102" t="s">
        <v>42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tamashii  - (Португалия) bullet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⁠hrrorcane</v>
      </c>
      <c r="F14" s="102" t="str">
        <f t="shared" si="7"/>
        <v>bullet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⁠hrrorcane  - (Португалия) bullet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⁠hrrorcane</v>
      </c>
      <c r="F15" s="102" t="str">
        <f t="shared" si="7"/>
        <v>bullet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⁠hrrorcane  - (Португалия) bullet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⁠hrrorcane</v>
      </c>
      <c r="F16" s="102" t="str">
        <f t="shared" si="7"/>
        <v>bullet</v>
      </c>
      <c r="G16" s="94">
        <f t="shared" si="8"/>
        <v>3</v>
      </c>
      <c r="H16" s="96"/>
      <c r="I16" s="94">
        <f t="shared" si="9"/>
        <v>3</v>
      </c>
      <c r="J16" s="96"/>
      <c r="K16" s="102">
        <v>3.0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⁠hrrorcane  - (Португалия) bullet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⁠hrrorcane</v>
      </c>
      <c r="F17" s="102" t="str">
        <f t="shared" ref="F17:F22" si="15">$E$4</f>
        <v>tamashii</v>
      </c>
      <c r="G17" s="94">
        <f t="shared" si="8"/>
        <v>3</v>
      </c>
      <c r="H17" s="96"/>
      <c r="I17" s="94">
        <f t="shared" si="9"/>
        <v>1</v>
      </c>
      <c r="J17" s="96"/>
      <c r="K17" s="26">
        <v>3.0</v>
      </c>
      <c r="L17" s="26">
        <v>1.0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⁠hrrorcane  - (Италия) tamashii</v>
      </c>
      <c r="V17" s="11" t="str">
        <f t="shared" si="11"/>
        <v>3:1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⁠hrrorcane</v>
      </c>
      <c r="F18" s="102" t="str">
        <f t="shared" si="15"/>
        <v>tamashii</v>
      </c>
      <c r="G18" s="94">
        <f t="shared" si="8"/>
        <v>2</v>
      </c>
      <c r="H18" s="96"/>
      <c r="I18" s="94">
        <f t="shared" ref="I18:I22" si="16">SUM(L18,O18)</f>
        <v>4</v>
      </c>
      <c r="J18" s="96"/>
      <c r="K18" s="102">
        <v>2.0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⁠hrrorcane  - (Италия) tamashii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⁠hrrorcane</v>
      </c>
      <c r="F19" s="102" t="str">
        <f t="shared" si="15"/>
        <v>tamashii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⁠hrrorcane  - (Италия) tamashii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bullet</v>
      </c>
      <c r="F20" s="102" t="str">
        <f t="shared" si="15"/>
        <v>tamashii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bullet  - (Италия) tamashii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bullet</v>
      </c>
      <c r="F21" s="102" t="str">
        <f t="shared" si="15"/>
        <v>tamashii</v>
      </c>
      <c r="G21" s="94">
        <f t="shared" si="8"/>
        <v>5</v>
      </c>
      <c r="H21" s="96"/>
      <c r="I21" s="94">
        <f t="shared" si="16"/>
        <v>5</v>
      </c>
      <c r="J21" s="96"/>
      <c r="K21" s="102">
        <v>5.0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bullet  - (Италия) tamashii</v>
      </c>
      <c r="V21" s="11" t="str">
        <f t="shared" si="11"/>
        <v>5:5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bullet</v>
      </c>
      <c r="F22" s="102" t="str">
        <f t="shared" si="15"/>
        <v>tamashii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42</v>
      </c>
      <c r="L22" s="102" t="s">
        <v>42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bullet  - (Италия) tamashii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bullet</v>
      </c>
      <c r="F23" s="102" t="str">
        <f t="shared" ref="F23:F28" si="20">$E$6</f>
        <v>⁠hrrorcane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42</v>
      </c>
      <c r="L23" s="102" t="s">
        <v>42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bullet  - (Аргентина) ⁠hrrorcane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bullet</v>
      </c>
      <c r="F24" s="102" t="str">
        <f t="shared" si="20"/>
        <v>⁠hrrorcane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bullet  - (Аргентина) ⁠hrrorcane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bullet</v>
      </c>
      <c r="F25" s="102" t="str">
        <f t="shared" si="20"/>
        <v>⁠hrrorcane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bullet  - (Аргентина) ⁠hrrorcane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tamashii</v>
      </c>
      <c r="F26" s="102" t="str">
        <f t="shared" si="20"/>
        <v>⁠hrrorcane</v>
      </c>
      <c r="G26" s="94">
        <f t="shared" si="8"/>
        <v>2</v>
      </c>
      <c r="H26" s="96"/>
      <c r="I26" s="94">
        <f t="shared" si="21"/>
        <v>3</v>
      </c>
      <c r="J26" s="96"/>
      <c r="K26" s="109">
        <v>2.0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tamashii  - (Аргентина) ⁠hrrorcane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tamashii</v>
      </c>
      <c r="F27" s="102" t="str">
        <f t="shared" si="20"/>
        <v>⁠hrrorcane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tamashii  - (Аргентина) ⁠hrrorcane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tamashii</v>
      </c>
      <c r="F28" s="102" t="str">
        <f t="shared" si="20"/>
        <v>⁠hrrorcane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tamashii  - (Аргентина) ⁠hrrorcane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tamashii</v>
      </c>
      <c r="F29" s="102" t="str">
        <f t="shared" ref="F29:F34" si="25">$E$5</f>
        <v>bullet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tamashii  - (Португалия) bullet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tamashii</v>
      </c>
      <c r="F30" s="102" t="str">
        <f t="shared" si="25"/>
        <v>bullet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tamashii  - (Португалия) bullet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tamashii</v>
      </c>
      <c r="F31" s="102" t="str">
        <f t="shared" si="25"/>
        <v>bullet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tamashii  - (Португалия) bullet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⁠hrrorcane</v>
      </c>
      <c r="F32" s="102" t="str">
        <f t="shared" si="25"/>
        <v>bullet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⁠hrrorcane  - (Португалия) bullet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⁠hrrorcane</v>
      </c>
      <c r="F33" s="102" t="str">
        <f t="shared" si="25"/>
        <v>bullet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42</v>
      </c>
      <c r="L33" s="102" t="s">
        <v>42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⁠hrrorcane  - (Португалия) bullet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⁠hrrorcane</v>
      </c>
      <c r="F34" s="102" t="str">
        <f t="shared" si="25"/>
        <v>bullet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⁠hrrorcane  - (Португалия) bullet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⁠hrrorcane</v>
      </c>
      <c r="F35" s="102" t="str">
        <f t="shared" ref="F35:F40" si="30">$E$4</f>
        <v>tamashii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⁠hrrorcane  - (Италия) tamashii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⁠hrrorcane</v>
      </c>
      <c r="F36" s="102" t="str">
        <f t="shared" si="30"/>
        <v>tamashii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⁠hrrorcane  - (Италия) tamashii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⁠hrrorcane</v>
      </c>
      <c r="F37" s="102" t="str">
        <f t="shared" si="30"/>
        <v>tamashii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⁠hrrorcane  - (Италия) tamashii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bullet</v>
      </c>
      <c r="F38" s="102" t="str">
        <f t="shared" si="30"/>
        <v>tamashii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42</v>
      </c>
      <c r="L38" s="102" t="s">
        <v>42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bullet  - (Италия) tamashii</v>
      </c>
      <c r="V38" s="11" t="str">
        <f t="shared" si="11"/>
        <v>0:0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bullet</v>
      </c>
      <c r="F39" s="102" t="str">
        <f t="shared" si="30"/>
        <v>tamashii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bullet  - (Италия) tamashii</v>
      </c>
      <c r="V39" s="11" t="str">
        <f t="shared" si="11"/>
        <v>4:2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bullet</v>
      </c>
      <c r="F40" s="102" t="str">
        <f t="shared" si="30"/>
        <v>tamashii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bullet  - (Италия) tamashii</v>
      </c>
      <c r="V40" s="11" t="str">
        <f t="shared" si="11"/>
        <v>3:4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bullet</v>
      </c>
      <c r="F41" s="102" t="str">
        <f t="shared" ref="F41:F46" si="35">$E$6</f>
        <v>⁠hrrorcane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bullet  - (Аргентина) ⁠hrrorcane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bullet</v>
      </c>
      <c r="F42" s="102" t="str">
        <f t="shared" si="35"/>
        <v>⁠hrrorcane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bullet  - (Аргентина) ⁠hrrorcane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bullet</v>
      </c>
      <c r="F43" s="102" t="str">
        <f t="shared" si="35"/>
        <v>⁠hrrorcane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bullet  - (Аргентина) ⁠hrrorcane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tamashii</v>
      </c>
      <c r="F44" s="102" t="str">
        <f t="shared" si="35"/>
        <v>⁠hrrorcane</v>
      </c>
      <c r="G44" s="94">
        <f t="shared" si="8"/>
        <v>2</v>
      </c>
      <c r="H44" s="11"/>
      <c r="I44" s="94">
        <f t="shared" si="31"/>
        <v>3</v>
      </c>
      <c r="J44" s="11"/>
      <c r="K44" s="102">
        <v>2.0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tamashii  - (Аргентина) ⁠hrrorcane</v>
      </c>
      <c r="V44" s="11" t="str">
        <f t="shared" si="11"/>
        <v>2:3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tamashii</v>
      </c>
      <c r="F45" s="102" t="str">
        <f t="shared" si="35"/>
        <v>⁠hrrorcane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tamashii  - (Аргентина) ⁠hrrorcane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tamashii</v>
      </c>
      <c r="F46" s="102" t="str">
        <f t="shared" si="35"/>
        <v>⁠hrrorcane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42</v>
      </c>
      <c r="L46" s="102" t="s">
        <v>42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tamashii  - (Аргентина) ⁠hrrorcane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45709</v>
      </c>
      <c r="H11" s="114"/>
      <c r="I11" s="3" t="s">
        <v>2</v>
      </c>
      <c r="J11" s="4"/>
      <c r="K11" s="5" t="s">
        <v>45</v>
      </c>
      <c r="L11" s="6">
        <f>'ТУР1'!$F$1</f>
        <v>45709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Альфред Б.</v>
      </c>
      <c r="E14" s="118" t="str">
        <f>'ТУР1'!$D$4</f>
        <v>Италия</v>
      </c>
      <c r="F14" s="117" t="str">
        <f>'ТУР1'!$E$4</f>
        <v>belekey</v>
      </c>
      <c r="G14" s="114"/>
      <c r="H14" s="114"/>
      <c r="I14" s="117" t="str">
        <f>'ТУР2'!$C$4</f>
        <v>Альфред Б.</v>
      </c>
      <c r="J14" s="118" t="str">
        <f>'ТУР2'!$D$4</f>
        <v>Нидерланды</v>
      </c>
      <c r="K14" s="117" t="str">
        <f>'ТУР2'!$E$4</f>
        <v>belekey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Илья Г.</v>
      </c>
      <c r="E15" s="118" t="str">
        <f>'ТУР1'!$D$5</f>
        <v>Германия</v>
      </c>
      <c r="F15" s="117" t="str">
        <f>'ТУР1'!$E$5</f>
        <v>ovoshnoy</v>
      </c>
      <c r="G15" s="114"/>
      <c r="H15" s="114"/>
      <c r="I15" s="117" t="str">
        <f>'ТУР2'!$C$5</f>
        <v>Илья Г.</v>
      </c>
      <c r="J15" s="118" t="str">
        <f>'ТУР2'!$D$5</f>
        <v>Англия</v>
      </c>
      <c r="K15" s="117" t="str">
        <f>'ТУР2'!$E$5</f>
        <v>ovoshnoy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Никита Д.</v>
      </c>
      <c r="E16" s="118" t="str">
        <f>'ТУР1'!$D$6</f>
        <v>Аргентина</v>
      </c>
      <c r="F16" s="117" t="str">
        <f>'ТУР1'!$E$6</f>
        <v>⁠nxkitorio</v>
      </c>
      <c r="G16" s="114"/>
      <c r="H16" s="114"/>
      <c r="I16" s="118" t="str">
        <f>'ТУР2'!$C$6</f>
        <v>Никита Д.</v>
      </c>
      <c r="J16" s="118" t="str">
        <f>'ТУР2'!$D$6</f>
        <v>Португалия</v>
      </c>
      <c r="K16" s="117" t="str">
        <f>'ТУР2'!$E$6</f>
        <v>⁠nxkitorio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45709</v>
      </c>
      <c r="H20" s="114"/>
      <c r="I20" s="3" t="s">
        <v>2</v>
      </c>
      <c r="J20" s="4"/>
      <c r="K20" s="5" t="s">
        <v>57</v>
      </c>
      <c r="L20" s="6">
        <f>'ТУР1'!$F$1</f>
        <v>45709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Эдуард А.</v>
      </c>
      <c r="E23" s="118" t="str">
        <f>'ТУР3'!$D$4</f>
        <v>Испания</v>
      </c>
      <c r="F23" s="117" t="str">
        <f>'ТУР3'!$E$4</f>
        <v>masterp1ece</v>
      </c>
      <c r="G23" s="114"/>
      <c r="H23" s="114"/>
      <c r="I23" s="117" t="str">
        <f>'ТУР4'!$C$4</f>
        <v>Эдуард А.</v>
      </c>
      <c r="J23" s="118" t="str">
        <f>'ТУР4'!$D$4</f>
        <v>Италия</v>
      </c>
      <c r="K23" s="117" t="str">
        <f>'ТУР4'!$E$4</f>
        <v>masterp1ece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Рим С.</v>
      </c>
      <c r="E24" s="118" t="str">
        <f>'ТУР3'!$D$5</f>
        <v>Нидерланды</v>
      </c>
      <c r="F24" s="117" t="str">
        <f>'ТУР3'!$E$5</f>
        <v>CMEX</v>
      </c>
      <c r="G24" s="114"/>
      <c r="H24" s="114"/>
      <c r="I24" s="117" t="str">
        <f>'ТУР4'!$C$5</f>
        <v>Рим С.</v>
      </c>
      <c r="J24" s="118" t="str">
        <f>'ТУР4'!$D$5</f>
        <v>Португалия</v>
      </c>
      <c r="K24" s="117" t="str">
        <f>'ТУР4'!$E$5</f>
        <v>CMEX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Андрей С.</v>
      </c>
      <c r="E25" s="118" t="str">
        <f>'ТУР3'!$D$6</f>
        <v>Германия</v>
      </c>
      <c r="F25" s="117" t="str">
        <f>'ТУР3'!$E$6</f>
        <v>flame</v>
      </c>
      <c r="G25" s="114"/>
      <c r="H25" s="114"/>
      <c r="I25" s="117" t="str">
        <f>'ТУР4'!$C$6</f>
        <v>Андрей С.</v>
      </c>
      <c r="J25" s="118" t="str">
        <f>'ТУР4'!$D$6</f>
        <v>Аргентина</v>
      </c>
      <c r="K25" s="117" t="str">
        <f>'ТУР4'!$E$6</f>
        <v>flame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45709</v>
      </c>
      <c r="H29" s="114"/>
      <c r="I29" s="3" t="s">
        <v>2</v>
      </c>
      <c r="J29" s="4"/>
      <c r="K29" s="5" t="s">
        <v>59</v>
      </c>
      <c r="L29" s="6">
        <f>'ТУР1'!$F$1</f>
        <v>45709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Эдуард А.</v>
      </c>
      <c r="E32" s="118" t="str">
        <f>'ТУР5'!$D$4</f>
        <v>Италия</v>
      </c>
      <c r="F32" s="117" t="str">
        <f>'ТУР5'!$E$4</f>
        <v>masterp1ece</v>
      </c>
      <c r="G32" s="114"/>
      <c r="H32" s="114"/>
      <c r="I32" s="117" t="str">
        <f>'ТУР6'!$C$4</f>
        <v>Герман Г.</v>
      </c>
      <c r="J32" s="118" t="str">
        <f>'ТУР6'!$D$4</f>
        <v>Нидерланды</v>
      </c>
      <c r="K32" s="117" t="str">
        <f>'ТУР6'!$E$4</f>
        <v>tamashii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Рим С.</v>
      </c>
      <c r="E33" s="118" t="str">
        <f>'ТУР5'!$D$5</f>
        <v>Германия</v>
      </c>
      <c r="F33" s="117" t="str">
        <f>'ТУР5'!$E$5</f>
        <v>CMEX</v>
      </c>
      <c r="G33" s="114"/>
      <c r="H33" s="114"/>
      <c r="I33" s="117" t="str">
        <f>'ТУР6'!$C$5</f>
        <v>Артём И. </v>
      </c>
      <c r="J33" s="118" t="str">
        <f>'ТУР6'!$D$5</f>
        <v>Англия</v>
      </c>
      <c r="K33" s="117" t="str">
        <f>'ТУР6'!$E$5</f>
        <v>bullet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Андрей С.</v>
      </c>
      <c r="E34" s="118" t="str">
        <f>'ТУР5'!$D$6</f>
        <v>Аргентина</v>
      </c>
      <c r="F34" s="117" t="str">
        <f>'ТУР5'!$E$6</f>
        <v>flame</v>
      </c>
      <c r="G34" s="114"/>
      <c r="H34" s="114"/>
      <c r="I34" s="117" t="str">
        <f>'ТУР6'!$C$6</f>
        <v>Артём М.</v>
      </c>
      <c r="J34" s="118" t="str">
        <f>'ТУР6'!$D$6</f>
        <v>Португалия</v>
      </c>
      <c r="K34" s="117" t="str">
        <f>'ТУР6'!$E$6</f>
        <v>⁠hrrorcane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45709</v>
      </c>
      <c r="H38" s="114"/>
      <c r="I38" s="3" t="s">
        <v>2</v>
      </c>
      <c r="J38" s="4"/>
      <c r="K38" s="5" t="s">
        <v>67</v>
      </c>
      <c r="L38" s="6">
        <f>'ТУР1'!$F$1</f>
        <v>45709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Герман Г.</v>
      </c>
      <c r="E41" s="118" t="str">
        <f>'ТУР7'!$D$4</f>
        <v>Испания</v>
      </c>
      <c r="F41" s="117" t="str">
        <f>'ТУР7'!$E$4</f>
        <v>tamashii</v>
      </c>
      <c r="G41" s="114"/>
      <c r="H41" s="114"/>
      <c r="I41" s="117" t="str">
        <f>'ТУР8'!$C$4</f>
        <v>Герман Г.</v>
      </c>
      <c r="J41" s="118" t="str">
        <f>'ТУР8'!$D$4</f>
        <v>Италия</v>
      </c>
      <c r="K41" s="117" t="str">
        <f>'ТУР8'!$E$4</f>
        <v>tamashii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Артём И. </v>
      </c>
      <c r="E42" s="118" t="str">
        <f>'ТУР7'!$D$5</f>
        <v>Нидерланды</v>
      </c>
      <c r="F42" s="117" t="str">
        <f>'ТУР7'!$E$5</f>
        <v>bullet</v>
      </c>
      <c r="G42" s="114"/>
      <c r="H42" s="114"/>
      <c r="I42" s="117" t="str">
        <f>'ТУР8'!$C$5</f>
        <v>Артём И. </v>
      </c>
      <c r="J42" s="118" t="str">
        <f>'ТУР8'!$D$5</f>
        <v>Португалия</v>
      </c>
      <c r="K42" s="117" t="str">
        <f>'ТУР8'!$E$5</f>
        <v>bullet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Артём М.</v>
      </c>
      <c r="E43" s="118" t="str">
        <f>'ТУР7'!$D$6</f>
        <v>Германия</v>
      </c>
      <c r="F43" s="117" t="str">
        <f>'ТУР7'!$E$6</f>
        <v>⁠hrrorcane</v>
      </c>
      <c r="G43" s="114"/>
      <c r="H43" s="114"/>
      <c r="I43" s="117" t="str">
        <f>'ТУР8'!$C$6</f>
        <v>Артём М.</v>
      </c>
      <c r="J43" s="118" t="str">
        <f>'ТУР8'!$D$6</f>
        <v>Аргентина</v>
      </c>
      <c r="K43" s="117" t="str">
        <f>'ТУР8'!$E$6</f>
        <v>⁠hrrorcane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