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uBiEvsrNZQTKjz1ncaj53FQvbGoK+KG0ttiRcUKpqpo="/>
    </ext>
  </extLst>
</workbook>
</file>

<file path=xl/sharedStrings.xml><?xml version="1.0" encoding="utf-8"?>
<sst xmlns="http://schemas.openxmlformats.org/spreadsheetml/2006/main" count="457" uniqueCount="71">
  <si>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</si>
  <si>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</si>
  <si>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</si>
  <si>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</si>
  <si>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</si>
  <si>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</si>
  <si>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</si>
  <si>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</si>
  <si>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</si>
  <si>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</si>
  <si>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</si>
  <si>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</si>
  <si>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</si>
  <si>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</si>
  <si>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</si>
  <si>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</si>
  <si>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</si>
  <si>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</si>
  <si>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</si>
  <si>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</si>
  <si>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</si>
  <si>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</si>
  <si>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</si>
  <si>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Илья Г.</t>
  </si>
  <si>
    <t>Италия</t>
  </si>
  <si>
    <t>ovoshnoy</t>
  </si>
  <si>
    <t xml:space="preserve">Евгений П. </t>
  </si>
  <si>
    <t>Германия</t>
  </si>
  <si>
    <t>Dresel</t>
  </si>
  <si>
    <t>Артур З.</t>
  </si>
  <si>
    <t>Аргентина</t>
  </si>
  <si>
    <t>⁠sliper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</si>
  <si>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</si>
  <si>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</si>
  <si>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</si>
  <si>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</si>
  <si>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</si>
  <si>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</si>
  <si>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</si>
  <si>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</si>
  <si>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</si>
  <si>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</si>
  <si>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</si>
  <si>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</si>
  <si>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</si>
  <si>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</si>
  <si>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</si>
  <si>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</si>
  <si>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</si>
  <si>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Расуль В.</t>
  </si>
  <si>
    <t>Испания</t>
  </si>
  <si>
    <t>rasval</t>
  </si>
  <si>
    <t>Радмир А.</t>
  </si>
  <si>
    <t>Rodger</t>
  </si>
  <si>
    <t>Тагир А.</t>
  </si>
  <si>
    <t>AKMAN</t>
  </si>
  <si>
    <t>ТУР4</t>
  </si>
  <si>
    <t>ТУР5</t>
  </si>
  <si>
    <t>ТУР6</t>
  </si>
  <si>
    <t>Азамат Г.</t>
  </si>
  <si>
    <t>azalazy</t>
  </si>
  <si>
    <t>Илья Ш.</t>
  </si>
  <si>
    <t>maymay</t>
  </si>
  <si>
    <t>Тимофей Б.</t>
  </si>
  <si>
    <t>debosch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</si>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</sst>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1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4" fillId="3" fontId="14" numFmtId="0" xfId="0" applyAlignment="1" applyBorder="1" applyFill="1" applyFont="1">
      <alignment horizontal="center" readingOrder="0" vertical="bottom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3" fontId="14" numFmtId="0" xfId="0" applyAlignment="1" applyBorder="1" applyFont="1">
      <alignment horizontal="center" readingOrder="0" vertical="center"/>
    </xf>
    <xf borderId="4" fillId="3" fontId="15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0" fontId="14" numFmtId="0" xfId="0" applyAlignment="1" applyBorder="1" applyFont="1">
      <alignment horizontal="center" readingOrder="0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4" fillId="3" fontId="14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readingOrder="0" vertical="center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">
        <v>1</v>
      </c>
      <c r="D1" s="4"/>
      <c r="E1" s="5" t="s">
        <v>2</v>
      </c>
      <c r="F1" s="6">
        <v>45675.0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45675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ovoshnoy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10</v>
      </c>
      <c r="AI3" s="7">
        <f t="array" ref="AI3">SUM((home=AF3)*(homescore=visitorscore)*ISNUMBER(visitorscore),(visitor=AF3)*(visitorscore=homescore)*ISNUMBER(homescore))</f>
        <v>8</v>
      </c>
      <c r="AJ3" s="7">
        <f t="array" ref="AJ3">SUM((home=AF3)*(homescore&lt;visitorscore),(visitor=AF3)*(visitorscore&lt;homescore))</f>
        <v>6</v>
      </c>
      <c r="AK3" s="31">
        <f t="array" ref="AK3">SUMIF(home,AF3,homescore)+SUMIF(visitor,AF3,visitorscore)</f>
        <v>73</v>
      </c>
      <c r="AL3" s="32">
        <f t="array" ref="AL3">SUMIF(home,AF3,visitorscore)+SUMIF(visitor,AF3,homescore)</f>
        <v>69</v>
      </c>
      <c r="AM3" s="7">
        <f t="shared" ref="AM3:AM5" si="2">AK3-AL3</f>
        <v>4</v>
      </c>
      <c r="AN3" s="31">
        <f t="array" ref="AN3">AH3*Options!$B$2+AI3*Options!$B$3+AJ3*Options!$B$4+VLOOKUP(AF3,$E$4:$F$9,2,0)</f>
        <v>38</v>
      </c>
      <c r="AO3" s="11">
        <f t="shared" ref="AO3:AO5" si="3">AK3+AM3*10000+AN3*100000000</f>
        <v>3800040073</v>
      </c>
    </row>
    <row r="4">
      <c r="A4" s="11"/>
      <c r="B4" s="8"/>
      <c r="C4" s="33" t="s">
        <v>23</v>
      </c>
      <c r="D4" s="34" t="s">
        <v>24</v>
      </c>
      <c r="E4" s="35" t="s">
        <v>25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ovoshnoy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8</v>
      </c>
      <c r="Y4" s="26">
        <f t="array" ref="Y4">VLOOKUP($U4,$AF$3:$AN$5,5,0)</f>
        <v>6</v>
      </c>
      <c r="Z4" s="26">
        <f t="array" ref="Z4">VLOOKUP($U4,$AF$3:$AN$5,6,0)</f>
        <v>73</v>
      </c>
      <c r="AA4" s="26">
        <f t="array" ref="AA4">VLOOKUP($U4,$AF$3:$AN$5,7,0)</f>
        <v>69</v>
      </c>
      <c r="AB4" s="26">
        <f t="array" ref="AB4">VLOOKUP($U4,$AF$3:$AN$5,8,0)</f>
        <v>4</v>
      </c>
      <c r="AC4" s="26">
        <f t="array" ref="AC4">VLOOKUP($U4,$AF$3:$AN$5,9,0)</f>
        <v>38</v>
      </c>
      <c r="AD4" s="38"/>
      <c r="AE4" s="11"/>
      <c r="AF4" s="39" t="str">
        <f t="shared" si="1"/>
        <v>Dresel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4</v>
      </c>
      <c r="AI4" s="7">
        <f t="array" ref="AI4">SUM((home=AF4)*(homescore=visitorscore)*ISNUMBER(visitorscore),(visitor=AF4)*(visitorscore=homescore)*ISNUMBER(homescore))</f>
        <v>9</v>
      </c>
      <c r="AJ4" s="7">
        <f t="array" ref="AJ4">SUM((home=AF4)*(homescore&lt;visitorscore),(visitor=AF4)*(visitorscore&lt;homescore))</f>
        <v>11</v>
      </c>
      <c r="AK4" s="31">
        <f t="array" ref="AK4">SUMIF(home,AF4,homescore)+SUMIF(visitor,AF4,visitorscore)</f>
        <v>79</v>
      </c>
      <c r="AL4" s="32">
        <f t="array" ref="AL4">SUMIF(home,AF4,visitorscore)+SUMIF(visitor,AF4,homescore)</f>
        <v>90</v>
      </c>
      <c r="AM4" s="7">
        <f t="shared" si="2"/>
        <v>-11</v>
      </c>
      <c r="AN4" s="31">
        <f t="array" ref="AN4">AH4*Options!$B$2+AI4*Options!$B$3+AJ4*Options!$B$4+VLOOKUP(AF4,$E$4:$F$9,2,0)</f>
        <v>21</v>
      </c>
      <c r="AO4" s="11">
        <f t="shared" si="3"/>
        <v>2099890079</v>
      </c>
    </row>
    <row r="5">
      <c r="A5" s="11"/>
      <c r="B5" s="8"/>
      <c r="C5" s="40" t="s">
        <v>26</v>
      </c>
      <c r="D5" s="34" t="s">
        <v>27</v>
      </c>
      <c r="E5" s="35" t="s">
        <v>28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⁠sliper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11</v>
      </c>
      <c r="Y5" s="26">
        <f t="array" ref="Y5">VLOOKUP($U5,$AF$3:$AN$5,5,0)</f>
        <v>5</v>
      </c>
      <c r="Z5" s="26">
        <f t="array" ref="Z5">VLOOKUP($U5,$AF$3:$AN$5,6,0)</f>
        <v>83</v>
      </c>
      <c r="AA5" s="26">
        <f t="array" ref="AA5">VLOOKUP($U5,$AF$3:$AN$5,7,0)</f>
        <v>76</v>
      </c>
      <c r="AB5" s="26">
        <f t="array" ref="AB5">VLOOKUP($U5,$AF$3:$AN$5,8,0)</f>
        <v>7</v>
      </c>
      <c r="AC5" s="26">
        <f t="array" ref="AC5">VLOOKUP($U5,$AF$3:$AN$5,9,0)</f>
        <v>35</v>
      </c>
      <c r="AD5" s="38"/>
      <c r="AE5" s="11"/>
      <c r="AF5" s="39" t="str">
        <f t="shared" si="1"/>
        <v>⁠sliper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8</v>
      </c>
      <c r="AI5" s="7">
        <f t="array" ref="AI5">SUM((home=AF5)*(homescore=visitorscore)*ISNUMBER(visitorscore),(visitor=AF5)*(visitorscore=homescore)*ISNUMBER(homescore))</f>
        <v>11</v>
      </c>
      <c r="AJ5" s="7">
        <f t="array" ref="AJ5">SUM((home=AF5)*(homescore&lt;visitorscore),(visitor=AF5)*(visitorscore&lt;homescore))</f>
        <v>5</v>
      </c>
      <c r="AK5" s="31">
        <f t="array" ref="AK5">SUMIF(home,AF5,homescore)+SUMIF(visitor,AF5,visitorscore)</f>
        <v>83</v>
      </c>
      <c r="AL5" s="32">
        <f t="array" ref="AL5">SUMIF(home,AF5,visitorscore)+SUMIF(visitor,AF5,homescore)</f>
        <v>76</v>
      </c>
      <c r="AM5" s="7">
        <f t="shared" si="2"/>
        <v>7</v>
      </c>
      <c r="AN5" s="31">
        <f t="array" ref="AN5">AH5*Options!$B$2+AI5*Options!$B$3+AJ5*Options!$B$4+VLOOKUP(AF5,$E$4:$F$9,2,0)</f>
        <v>35</v>
      </c>
      <c r="AO5" s="11">
        <f t="shared" si="3"/>
        <v>3500070083</v>
      </c>
    </row>
    <row r="6">
      <c r="A6" s="41"/>
      <c r="B6" s="42"/>
      <c r="C6" s="43" t="s">
        <v>29</v>
      </c>
      <c r="D6" s="44" t="s">
        <v>30</v>
      </c>
      <c r="E6" s="45" t="s">
        <v>31</v>
      </c>
      <c r="F6" s="46"/>
      <c r="G6" s="46"/>
      <c r="H6" s="46"/>
      <c r="I6" s="46"/>
      <c r="J6" s="46"/>
      <c r="K6" s="46"/>
      <c r="L6" s="46"/>
      <c r="M6" s="42"/>
      <c r="N6" s="47"/>
      <c r="O6" s="46"/>
      <c r="P6" s="46"/>
      <c r="Q6" s="46"/>
      <c r="R6" s="46"/>
      <c r="S6" s="46"/>
      <c r="T6" s="46"/>
      <c r="U6" s="48" t="str">
        <f t="array" ref="U6">INDEX($AF$3:$AF$5,MATCH(LARGE($AO$3:$AO$5-ROW($AO$3:$AO$5)/COUNT($AO$3:$AO$5),ROW(U6)-ROW(U$4)+1),$AO$3:$AO$5-ROW($AO$3:$AO$5)/COUNT($AO$3:$AO$5),0))</f>
        <v>Dresel</v>
      </c>
      <c r="V6" s="49">
        <f t="array" ref="V6">VLOOKUP($U6,$AF$3:$AN$5,2,0)</f>
        <v>24</v>
      </c>
      <c r="W6" s="50">
        <f t="array" ref="W6">VLOOKUP($U6,$AF$3:$AN$5,3,0)</f>
        <v>4</v>
      </c>
      <c r="X6" s="50">
        <f t="array" ref="X6">VLOOKUP($U6,$AF$3:$AN$5,4,0)</f>
        <v>9</v>
      </c>
      <c r="Y6" s="50">
        <f t="array" ref="Y6">VLOOKUP($U6,$AF$3:$AN$5,5,0)</f>
        <v>11</v>
      </c>
      <c r="Z6" s="50">
        <f t="array" ref="Z6">VLOOKUP($U6,$AF$3:$AN$5,6,0)</f>
        <v>79</v>
      </c>
      <c r="AA6" s="50">
        <f t="array" ref="AA6">VLOOKUP($U6,$AF$3:$AN$5,7,0)</f>
        <v>90</v>
      </c>
      <c r="AB6" s="50">
        <f t="array" ref="AB6">VLOOKUP($U6,$AF$3:$AN$5,8,0)</f>
        <v>-11</v>
      </c>
      <c r="AC6" s="50">
        <f t="array" ref="AC6">VLOOKUP($U6,$AF$3:$AN$5,9,0)</f>
        <v>21</v>
      </c>
      <c r="AD6" s="51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32</v>
      </c>
      <c r="C8" s="56" t="s">
        <v>13</v>
      </c>
      <c r="D8" s="56" t="s">
        <v>13</v>
      </c>
      <c r="E8" s="56" t="s">
        <v>33</v>
      </c>
      <c r="F8" s="56" t="s">
        <v>34</v>
      </c>
      <c r="G8" s="57" t="s">
        <v>35</v>
      </c>
      <c r="H8" s="16"/>
      <c r="I8" s="4"/>
      <c r="J8" s="58"/>
      <c r="K8" s="59" t="s">
        <v>36</v>
      </c>
      <c r="L8" s="4"/>
      <c r="M8" s="60"/>
      <c r="N8" s="61" t="s">
        <v>37</v>
      </c>
      <c r="O8" s="60"/>
      <c r="P8" s="60"/>
      <c r="Q8" s="60"/>
      <c r="R8" s="60"/>
      <c r="S8" s="62" t="s">
        <v>37</v>
      </c>
      <c r="T8" s="62" t="s">
        <v>38</v>
      </c>
      <c r="U8" s="62" t="s">
        <v>39</v>
      </c>
      <c r="V8" s="61" t="s">
        <v>40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0.3333333333333333</v>
      </c>
      <c r="C11" s="68" t="str">
        <f t="shared" ref="C11:C13" si="4">TRIM($D$4)</f>
        <v>Италия</v>
      </c>
      <c r="D11" s="68" t="str">
        <f t="shared" ref="D11:D16" si="5">TRIM($D$5)</f>
        <v>Германия</v>
      </c>
      <c r="E11" s="68" t="str">
        <f t="shared" ref="E11:E13" si="6">$E$4</f>
        <v>ovoshnoy</v>
      </c>
      <c r="F11" s="68" t="str">
        <f t="shared" ref="F11:F16" si="7">$E$5</f>
        <v>Dresel</v>
      </c>
      <c r="G11" s="56">
        <f t="shared" ref="G11:G46" si="8">SUM(K11)</f>
        <v>2</v>
      </c>
      <c r="H11" s="58"/>
      <c r="I11" s="56">
        <f t="shared" ref="I11:I17" si="9">SUM(L11)</f>
        <v>4</v>
      </c>
      <c r="J11" s="58"/>
      <c r="K11" s="68">
        <v>2.0</v>
      </c>
      <c r="L11" s="68">
        <v>4.0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97.0</v>
      </c>
      <c r="U11" s="70" t="str">
        <f t="shared" ref="U11:U46" si="10">TEXT(B11,"h:mm")&amp;" "&amp;($C$1)&amp;" ("&amp;C11&amp;") "&amp;E11&amp;" "&amp;" - ("&amp;D11&amp;") "&amp;F11&amp;""</f>
        <v>8:00 Penalty shot cup (Италия) ovoshnoy  - (Германия) Dresel</v>
      </c>
      <c r="V11" s="41" t="str">
        <f t="shared" ref="V11:V46" si="11">TEXT(G11,"0")&amp;":"&amp;TEXT(I11,"0")</f>
        <v>2:4</v>
      </c>
      <c r="W11" s="41"/>
      <c r="X11" s="41"/>
      <c r="Y11" s="41"/>
      <c r="Z11" s="41"/>
      <c r="AA11" s="41"/>
      <c r="AB11" s="41"/>
      <c r="AC11" s="41"/>
      <c r="AD11" s="4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</row>
    <row r="12">
      <c r="A12" s="66"/>
      <c r="B12" s="67">
        <v>0.3368055555555556</v>
      </c>
      <c r="C12" s="68" t="str">
        <f t="shared" si="4"/>
        <v>Италия</v>
      </c>
      <c r="D12" s="68" t="str">
        <f t="shared" si="5"/>
        <v>Германия</v>
      </c>
      <c r="E12" s="68" t="str">
        <f t="shared" si="6"/>
        <v>ovoshnoy</v>
      </c>
      <c r="F12" s="68" t="str">
        <f t="shared" si="7"/>
        <v>Dresel</v>
      </c>
      <c r="G12" s="56">
        <f t="shared" si="8"/>
        <v>3</v>
      </c>
      <c r="H12" s="58"/>
      <c r="I12" s="56">
        <f t="shared" si="9"/>
        <v>1</v>
      </c>
      <c r="J12" s="58"/>
      <c r="K12" s="68">
        <v>3.0</v>
      </c>
      <c r="L12" s="68">
        <v>1.0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98.0</v>
      </c>
      <c r="U12" s="70" t="str">
        <f t="shared" si="10"/>
        <v>8:05 Penalty shot cup (Италия) ovoshnoy  - (Германия) Dresel</v>
      </c>
      <c r="V12" s="41" t="str">
        <f t="shared" si="11"/>
        <v>3:1</v>
      </c>
      <c r="W12" s="41"/>
      <c r="X12" s="41"/>
      <c r="Y12" s="41"/>
      <c r="Z12" s="41"/>
      <c r="AA12" s="41"/>
      <c r="AB12" s="41"/>
      <c r="AC12" s="41"/>
      <c r="AD12" s="4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</row>
    <row r="13">
      <c r="A13" s="66"/>
      <c r="B13" s="67">
        <v>0.3402777777777778</v>
      </c>
      <c r="C13" s="68" t="str">
        <f t="shared" si="4"/>
        <v>Италия</v>
      </c>
      <c r="D13" s="68" t="str">
        <f t="shared" si="5"/>
        <v>Германия</v>
      </c>
      <c r="E13" s="68" t="str">
        <f t="shared" si="6"/>
        <v>ovoshnoy</v>
      </c>
      <c r="F13" s="68" t="str">
        <f t="shared" si="7"/>
        <v>Dresel</v>
      </c>
      <c r="G13" s="56">
        <f t="shared" si="8"/>
        <v>5</v>
      </c>
      <c r="H13" s="58"/>
      <c r="I13" s="56">
        <f t="shared" si="9"/>
        <v>3</v>
      </c>
      <c r="J13" s="58"/>
      <c r="K13" s="68">
        <v>5.0</v>
      </c>
      <c r="L13" s="68">
        <v>3.0</v>
      </c>
      <c r="M13" s="63">
        <v>5.0</v>
      </c>
      <c r="N13" s="64">
        <v>3.0</v>
      </c>
      <c r="O13" s="46"/>
      <c r="P13" s="46"/>
      <c r="Q13" s="46"/>
      <c r="R13" s="46"/>
      <c r="S13" s="46">
        <v>3.0</v>
      </c>
      <c r="T13" s="69">
        <v>99.0</v>
      </c>
      <c r="U13" s="70" t="str">
        <f t="shared" si="10"/>
        <v>8:10 Penalty shot cup (Италия) ovoshnoy  - (Германия) Dresel</v>
      </c>
      <c r="V13" s="41" t="str">
        <f t="shared" si="11"/>
        <v>5:3</v>
      </c>
      <c r="W13" s="41"/>
      <c r="X13" s="41"/>
      <c r="Y13" s="41"/>
      <c r="Z13" s="41"/>
      <c r="AA13" s="41"/>
      <c r="AB13" s="41"/>
      <c r="AC13" s="41"/>
      <c r="AD13" s="4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</row>
    <row r="14">
      <c r="A14" s="66"/>
      <c r="B14" s="67">
        <v>0.34375</v>
      </c>
      <c r="C14" s="68" t="str">
        <f t="shared" ref="C14:C19" si="12">TRIM($D$6)</f>
        <v>Аргентина</v>
      </c>
      <c r="D14" s="68" t="str">
        <f t="shared" si="5"/>
        <v>Германия</v>
      </c>
      <c r="E14" s="68" t="str">
        <f t="shared" ref="E14:E19" si="13">$E$6</f>
        <v>⁠sliper</v>
      </c>
      <c r="F14" s="68" t="str">
        <f t="shared" si="7"/>
        <v>Dresel</v>
      </c>
      <c r="G14" s="56">
        <f t="shared" si="8"/>
        <v>5</v>
      </c>
      <c r="H14" s="58"/>
      <c r="I14" s="56">
        <f t="shared" si="9"/>
        <v>3</v>
      </c>
      <c r="J14" s="58"/>
      <c r="K14" s="68">
        <v>5.0</v>
      </c>
      <c r="L14" s="68">
        <v>3.0</v>
      </c>
      <c r="M14" s="63">
        <v>0.0</v>
      </c>
      <c r="N14" s="64">
        <v>1.0</v>
      </c>
      <c r="O14" s="46"/>
      <c r="P14" s="46"/>
      <c r="Q14" s="46"/>
      <c r="R14" s="46"/>
      <c r="S14" s="46">
        <v>1.0</v>
      </c>
      <c r="T14" s="69">
        <v>100.0</v>
      </c>
      <c r="U14" s="70" t="str">
        <f t="shared" si="10"/>
        <v>8:15 Penalty shot cup (Аргентина) ⁠sliper  - (Германия) Dresel</v>
      </c>
      <c r="V14" s="41" t="str">
        <f t="shared" si="11"/>
        <v>5:3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0.3472222222222222</v>
      </c>
      <c r="C15" s="68" t="str">
        <f t="shared" si="12"/>
        <v>Аргентина</v>
      </c>
      <c r="D15" s="68" t="str">
        <f t="shared" si="5"/>
        <v>Германия</v>
      </c>
      <c r="E15" s="68" t="str">
        <f t="shared" si="13"/>
        <v>⁠sliper</v>
      </c>
      <c r="F15" s="68" t="str">
        <f t="shared" si="7"/>
        <v>Dresel</v>
      </c>
      <c r="G15" s="56">
        <f t="shared" si="8"/>
        <v>5</v>
      </c>
      <c r="H15" s="58"/>
      <c r="I15" s="56">
        <f t="shared" si="9"/>
        <v>3</v>
      </c>
      <c r="J15" s="58"/>
      <c r="K15" s="68">
        <v>5.0</v>
      </c>
      <c r="L15" s="68">
        <v>3.0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101.0</v>
      </c>
      <c r="U15" s="70" t="str">
        <f t="shared" si="10"/>
        <v>8:20 Penalty shot cup (Аргентина) ⁠sliper  - (Германия) Dresel</v>
      </c>
      <c r="V15" s="41" t="str">
        <f t="shared" si="11"/>
        <v>5:3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0.3506944444444444</v>
      </c>
      <c r="C16" s="68" t="str">
        <f t="shared" si="12"/>
        <v>Аргентина</v>
      </c>
      <c r="D16" s="68" t="str">
        <f t="shared" si="5"/>
        <v>Германия</v>
      </c>
      <c r="E16" s="68" t="str">
        <f t="shared" si="13"/>
        <v>⁠sliper</v>
      </c>
      <c r="F16" s="68" t="str">
        <f t="shared" si="7"/>
        <v>Dresel</v>
      </c>
      <c r="G16" s="56">
        <f t="shared" si="8"/>
        <v>5</v>
      </c>
      <c r="H16" s="58"/>
      <c r="I16" s="56">
        <f t="shared" si="9"/>
        <v>5</v>
      </c>
      <c r="J16" s="58"/>
      <c r="K16" s="68">
        <v>5.0</v>
      </c>
      <c r="L16" s="68">
        <v>5.0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102.0</v>
      </c>
      <c r="U16" s="70" t="str">
        <f t="shared" si="10"/>
        <v>8:25 Penalty shot cup (Аргентина) ⁠sliper  - (Германия) Dresel</v>
      </c>
      <c r="V16" s="41" t="str">
        <f t="shared" si="11"/>
        <v>5:5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0.3541666666666667</v>
      </c>
      <c r="C17" s="68" t="str">
        <f t="shared" si="12"/>
        <v>Аргентина</v>
      </c>
      <c r="D17" s="68" t="str">
        <f t="shared" ref="D17:D22" si="14">TRIM($D$4)</f>
        <v>Италия</v>
      </c>
      <c r="E17" s="68" t="str">
        <f t="shared" si="13"/>
        <v>⁠sliper</v>
      </c>
      <c r="F17" s="68" t="str">
        <f t="shared" ref="F17:F22" si="15">$E$4</f>
        <v>ovoshnoy</v>
      </c>
      <c r="G17" s="56">
        <f t="shared" si="8"/>
        <v>5</v>
      </c>
      <c r="H17" s="58"/>
      <c r="I17" s="56">
        <f t="shared" si="9"/>
        <v>5</v>
      </c>
      <c r="J17" s="58"/>
      <c r="K17" s="50">
        <v>5.0</v>
      </c>
      <c r="L17" s="50">
        <v>5.0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103.0</v>
      </c>
      <c r="U17" s="70" t="str">
        <f t="shared" si="10"/>
        <v>8:30 Penalty shot cup (Аргентина) ⁠sliper  - (Италия) ovoshnoy</v>
      </c>
      <c r="V17" s="41" t="str">
        <f t="shared" si="11"/>
        <v>5:5</v>
      </c>
      <c r="W17" s="41"/>
      <c r="X17" s="41"/>
      <c r="Y17" s="41"/>
      <c r="Z17" s="41"/>
      <c r="AA17" s="41"/>
      <c r="AB17" s="41"/>
      <c r="AC17" s="41"/>
      <c r="AD17" s="4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</row>
    <row r="18" ht="15.75" customHeight="1">
      <c r="A18" s="66"/>
      <c r="B18" s="67">
        <v>0.3576388888888889</v>
      </c>
      <c r="C18" s="68" t="str">
        <f t="shared" si="12"/>
        <v>Аргентина</v>
      </c>
      <c r="D18" s="68" t="str">
        <f t="shared" si="14"/>
        <v>Италия</v>
      </c>
      <c r="E18" s="68" t="str">
        <f t="shared" si="13"/>
        <v>⁠sliper</v>
      </c>
      <c r="F18" s="68" t="str">
        <f t="shared" si="15"/>
        <v>ovoshnoy</v>
      </c>
      <c r="G18" s="56">
        <f t="shared" si="8"/>
        <v>0</v>
      </c>
      <c r="H18" s="58"/>
      <c r="I18" s="56">
        <f t="shared" ref="I18:I22" si="16">SUM(L18,O18)</f>
        <v>3</v>
      </c>
      <c r="J18" s="58"/>
      <c r="K18" s="68">
        <v>0.0</v>
      </c>
      <c r="L18" s="68">
        <v>3.0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104.0</v>
      </c>
      <c r="U18" s="70" t="str">
        <f t="shared" si="10"/>
        <v>8:35 Penalty shot cup (Аргентина) ⁠sliper  - (Италия) ovoshnoy</v>
      </c>
      <c r="V18" s="41" t="str">
        <f t="shared" si="11"/>
        <v>0:3</v>
      </c>
      <c r="W18" s="41"/>
      <c r="X18" s="41"/>
      <c r="Y18" s="41"/>
      <c r="Z18" s="41"/>
      <c r="AA18" s="41"/>
      <c r="AB18" s="41"/>
      <c r="AC18" s="41"/>
      <c r="AD18" s="4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</row>
    <row r="19" ht="15.75" customHeight="1">
      <c r="A19" s="66"/>
      <c r="B19" s="67">
        <v>0.3611111111111111</v>
      </c>
      <c r="C19" s="68" t="str">
        <f t="shared" si="12"/>
        <v>Аргентина</v>
      </c>
      <c r="D19" s="68" t="str">
        <f t="shared" si="14"/>
        <v>Италия</v>
      </c>
      <c r="E19" s="68" t="str">
        <f t="shared" si="13"/>
        <v>⁠sliper</v>
      </c>
      <c r="F19" s="68" t="str">
        <f t="shared" si="15"/>
        <v>ovoshnoy</v>
      </c>
      <c r="G19" s="56">
        <f t="shared" si="8"/>
        <v>3</v>
      </c>
      <c r="H19" s="58"/>
      <c r="I19" s="56">
        <f t="shared" si="16"/>
        <v>4</v>
      </c>
      <c r="J19" s="68"/>
      <c r="K19" s="75">
        <v>3.0</v>
      </c>
      <c r="L19" s="68">
        <v>4.0</v>
      </c>
      <c r="M19" s="63"/>
      <c r="N19" s="64">
        <v>3.0</v>
      </c>
      <c r="O19" s="74"/>
      <c r="P19" s="46"/>
      <c r="Q19" s="74"/>
      <c r="R19" s="74"/>
      <c r="S19" s="46">
        <v>3.0</v>
      </c>
      <c r="T19" s="69">
        <v>105.0</v>
      </c>
      <c r="U19" s="70" t="str">
        <f t="shared" si="10"/>
        <v>8:40 Penalty shot cup (Аргентина) ⁠sliper  - (Италия) ovoshnoy</v>
      </c>
      <c r="V19" s="41" t="str">
        <f t="shared" si="11"/>
        <v>3:4</v>
      </c>
      <c r="W19" s="41"/>
      <c r="X19" s="41"/>
      <c r="Y19" s="41"/>
      <c r="Z19" s="41"/>
      <c r="AA19" s="41"/>
      <c r="AB19" s="41"/>
      <c r="AC19" s="41"/>
      <c r="AD19" s="4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</row>
    <row r="20" ht="15.75" customHeight="1">
      <c r="A20" s="66"/>
      <c r="B20" s="67">
        <v>0.3645833333333333</v>
      </c>
      <c r="C20" s="68" t="str">
        <f t="shared" ref="C20:C25" si="17">TRIM($D$5)</f>
        <v>Германия</v>
      </c>
      <c r="D20" s="68" t="str">
        <f t="shared" si="14"/>
        <v>Италия</v>
      </c>
      <c r="E20" s="68" t="str">
        <f t="shared" ref="E20:E25" si="18">$E$5</f>
        <v>Dresel</v>
      </c>
      <c r="F20" s="68" t="str">
        <f t="shared" si="15"/>
        <v>ovoshnoy</v>
      </c>
      <c r="G20" s="56">
        <f t="shared" si="8"/>
        <v>4</v>
      </c>
      <c r="H20" s="58"/>
      <c r="I20" s="56">
        <f t="shared" si="16"/>
        <v>2</v>
      </c>
      <c r="J20" s="58"/>
      <c r="K20" s="68">
        <v>4.0</v>
      </c>
      <c r="L20" s="68">
        <v>2.0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106.0</v>
      </c>
      <c r="U20" s="70" t="str">
        <f t="shared" si="10"/>
        <v>8:45 Penalty shot cup (Германия) Dresel  - (Италия) ovoshnoy</v>
      </c>
      <c r="V20" s="41" t="str">
        <f t="shared" si="11"/>
        <v>4:2</v>
      </c>
      <c r="W20" s="41"/>
      <c r="X20" s="76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</row>
    <row r="21" ht="15.75" customHeight="1">
      <c r="A21" s="66"/>
      <c r="B21" s="67">
        <v>0.3680555555555556</v>
      </c>
      <c r="C21" s="68" t="str">
        <f t="shared" si="17"/>
        <v>Германия</v>
      </c>
      <c r="D21" s="68" t="str">
        <f t="shared" si="14"/>
        <v>Италия</v>
      </c>
      <c r="E21" s="68" t="str">
        <f t="shared" si="18"/>
        <v>Dresel</v>
      </c>
      <c r="F21" s="68" t="str">
        <f t="shared" si="15"/>
        <v>ovoshnoy</v>
      </c>
      <c r="G21" s="56">
        <f t="shared" si="8"/>
        <v>3</v>
      </c>
      <c r="H21" s="58"/>
      <c r="I21" s="56">
        <f t="shared" si="16"/>
        <v>4</v>
      </c>
      <c r="J21" s="58"/>
      <c r="K21" s="68">
        <v>3.0</v>
      </c>
      <c r="L21" s="68">
        <v>4.0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107.0</v>
      </c>
      <c r="U21" s="70" t="str">
        <f t="shared" si="10"/>
        <v>8:50 Penalty shot cup (Германия) Dresel  - (Италия) ovoshnoy</v>
      </c>
      <c r="V21" s="41" t="str">
        <f t="shared" si="11"/>
        <v>3:4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0.3715277777777778</v>
      </c>
      <c r="C22" s="68" t="str">
        <f t="shared" si="17"/>
        <v>Германия</v>
      </c>
      <c r="D22" s="68" t="str">
        <f t="shared" si="14"/>
        <v>Италия</v>
      </c>
      <c r="E22" s="68" t="str">
        <f t="shared" si="18"/>
        <v>Dresel</v>
      </c>
      <c r="F22" s="68" t="str">
        <f t="shared" si="15"/>
        <v>ovoshnoy</v>
      </c>
      <c r="G22" s="56">
        <f t="shared" si="8"/>
        <v>5</v>
      </c>
      <c r="H22" s="58"/>
      <c r="I22" s="56">
        <f t="shared" si="16"/>
        <v>3</v>
      </c>
      <c r="J22" s="58"/>
      <c r="K22" s="68">
        <v>5.0</v>
      </c>
      <c r="L22" s="68">
        <v>3.0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108.0</v>
      </c>
      <c r="U22" s="70" t="str">
        <f t="shared" si="10"/>
        <v>8:55 Penalty shot cup (Германия) Dresel  - (Италия) ovoshnoy</v>
      </c>
      <c r="V22" s="41" t="str">
        <f t="shared" si="11"/>
        <v>5:3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0.375</v>
      </c>
      <c r="C23" s="68" t="str">
        <f t="shared" si="17"/>
        <v>Германия</v>
      </c>
      <c r="D23" s="68" t="str">
        <f t="shared" ref="D23:D28" si="19">TRIM($D$6)</f>
        <v>Аргентина</v>
      </c>
      <c r="E23" s="68" t="str">
        <f t="shared" si="18"/>
        <v>Dresel</v>
      </c>
      <c r="F23" s="68" t="str">
        <f t="shared" ref="F23:F28" si="20">$E$6</f>
        <v>⁠sliper</v>
      </c>
      <c r="G23" s="56">
        <f t="shared" si="8"/>
        <v>4</v>
      </c>
      <c r="H23" s="58"/>
      <c r="I23" s="56">
        <f t="shared" ref="I23:I29" si="21">SUM(L23)</f>
        <v>5</v>
      </c>
      <c r="J23" s="58"/>
      <c r="K23" s="68">
        <v>4.0</v>
      </c>
      <c r="L23" s="68">
        <v>5.0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109.0</v>
      </c>
      <c r="U23" s="70" t="str">
        <f t="shared" si="10"/>
        <v>9:00 Penalty shot cup (Германия) Dresel  - (Аргентина) ⁠sliper</v>
      </c>
      <c r="V23" s="41" t="str">
        <f t="shared" si="11"/>
        <v>4:5</v>
      </c>
      <c r="W23" s="41"/>
      <c r="X23" s="41"/>
      <c r="Y23" s="41"/>
      <c r="Z23" s="41"/>
      <c r="AA23" s="41"/>
      <c r="AB23" s="41"/>
      <c r="AC23" s="41"/>
      <c r="AD23" s="4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</row>
    <row r="24" ht="15.75" customHeight="1">
      <c r="A24" s="41"/>
      <c r="B24" s="67">
        <v>0.3784722222222222</v>
      </c>
      <c r="C24" s="68" t="str">
        <f t="shared" si="17"/>
        <v>Германия</v>
      </c>
      <c r="D24" s="68" t="str">
        <f t="shared" si="19"/>
        <v>Аргентина</v>
      </c>
      <c r="E24" s="68" t="str">
        <f t="shared" si="18"/>
        <v>Dresel</v>
      </c>
      <c r="F24" s="68" t="str">
        <f t="shared" si="20"/>
        <v>⁠sliper</v>
      </c>
      <c r="G24" s="56">
        <f t="shared" si="8"/>
        <v>5</v>
      </c>
      <c r="H24" s="58"/>
      <c r="I24" s="56">
        <f t="shared" si="21"/>
        <v>5</v>
      </c>
      <c r="J24" s="58"/>
      <c r="K24" s="68">
        <v>5.0</v>
      </c>
      <c r="L24" s="68">
        <v>5.0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110.0</v>
      </c>
      <c r="U24" s="70" t="str">
        <f t="shared" si="10"/>
        <v>9:05 Penalty shot cup (Германия) Dresel  - (Аргентина) ⁠sliper</v>
      </c>
      <c r="V24" s="41" t="str">
        <f t="shared" si="11"/>
        <v>5:5</v>
      </c>
      <c r="W24" s="41"/>
      <c r="X24" s="41"/>
      <c r="Y24" s="41"/>
      <c r="Z24" s="41"/>
      <c r="AA24" s="41"/>
      <c r="AB24" s="41"/>
      <c r="AC24" s="41"/>
      <c r="AD24" s="4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</row>
    <row r="25" ht="15.75" customHeight="1">
      <c r="A25" s="41"/>
      <c r="B25" s="67">
        <v>0.3819444444444444</v>
      </c>
      <c r="C25" s="68" t="str">
        <f t="shared" si="17"/>
        <v>Германия</v>
      </c>
      <c r="D25" s="68" t="str">
        <f t="shared" si="19"/>
        <v>Аргентина</v>
      </c>
      <c r="E25" s="68" t="str">
        <f t="shared" si="18"/>
        <v>Dresel</v>
      </c>
      <c r="F25" s="68" t="str">
        <f t="shared" si="20"/>
        <v>⁠sliper</v>
      </c>
      <c r="G25" s="56">
        <f t="shared" si="8"/>
        <v>0</v>
      </c>
      <c r="H25" s="58"/>
      <c r="I25" s="56">
        <f t="shared" si="21"/>
        <v>0</v>
      </c>
      <c r="J25" s="58"/>
      <c r="K25" s="77" t="s">
        <v>41</v>
      </c>
      <c r="L25" s="77" t="s">
        <v>41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111.0</v>
      </c>
      <c r="U25" s="70" t="str">
        <f t="shared" si="10"/>
        <v>9:10 Penalty shot cup (Германия) Dresel  - (Аргентина) ⁠sliper</v>
      </c>
      <c r="V25" s="41" t="str">
        <f t="shared" si="11"/>
        <v>0:0</v>
      </c>
      <c r="W25" s="41"/>
      <c r="X25" s="41"/>
      <c r="Y25" s="41"/>
      <c r="Z25" s="41"/>
      <c r="AA25" s="41"/>
      <c r="AB25" s="41"/>
      <c r="AC25" s="41"/>
      <c r="AD25" s="4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</row>
    <row r="26" ht="15.75" customHeight="1">
      <c r="A26" s="41"/>
      <c r="B26" s="67">
        <v>0.3854166666666667</v>
      </c>
      <c r="C26" s="68" t="str">
        <f t="shared" ref="C26:C31" si="22">TRIM($D$4)</f>
        <v>Италия</v>
      </c>
      <c r="D26" s="68" t="str">
        <f t="shared" si="19"/>
        <v>Аргентина</v>
      </c>
      <c r="E26" s="68" t="str">
        <f t="shared" ref="E26:E31" si="23">$E$4</f>
        <v>ovoshnoy</v>
      </c>
      <c r="F26" s="68" t="str">
        <f t="shared" si="20"/>
        <v>⁠sliper</v>
      </c>
      <c r="G26" s="56">
        <f t="shared" si="8"/>
        <v>2</v>
      </c>
      <c r="H26" s="58"/>
      <c r="I26" s="56">
        <f t="shared" si="21"/>
        <v>4</v>
      </c>
      <c r="J26" s="58"/>
      <c r="K26" s="77">
        <v>2.0</v>
      </c>
      <c r="L26" s="77">
        <v>4.0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112.0</v>
      </c>
      <c r="U26" s="70" t="str">
        <f t="shared" si="10"/>
        <v>9:15 Penalty shot cup (Италия) ovoshnoy  - (Аргентина) ⁠sliper</v>
      </c>
      <c r="V26" s="41" t="str">
        <f t="shared" si="11"/>
        <v>2:4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0.3888888888888889</v>
      </c>
      <c r="C27" s="68" t="str">
        <f t="shared" si="22"/>
        <v>Италия</v>
      </c>
      <c r="D27" s="68" t="str">
        <f t="shared" si="19"/>
        <v>Аргентина</v>
      </c>
      <c r="E27" s="68" t="str">
        <f t="shared" si="23"/>
        <v>ovoshnoy</v>
      </c>
      <c r="F27" s="68" t="str">
        <f t="shared" si="20"/>
        <v>⁠sliper</v>
      </c>
      <c r="G27" s="56">
        <f t="shared" si="8"/>
        <v>4</v>
      </c>
      <c r="H27" s="58"/>
      <c r="I27" s="56">
        <f t="shared" si="21"/>
        <v>4</v>
      </c>
      <c r="J27" s="58"/>
      <c r="K27" s="77">
        <v>4.0</v>
      </c>
      <c r="L27" s="77">
        <v>4.0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113.0</v>
      </c>
      <c r="U27" s="70" t="str">
        <f t="shared" si="10"/>
        <v>9:20 Penalty shot cup (Италия) ovoshnoy  - (Аргентина) ⁠sliper</v>
      </c>
      <c r="V27" s="41" t="str">
        <f t="shared" si="11"/>
        <v>4:4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0.3923611111111111</v>
      </c>
      <c r="C28" s="68" t="str">
        <f t="shared" si="22"/>
        <v>Италия</v>
      </c>
      <c r="D28" s="68" t="str">
        <f t="shared" si="19"/>
        <v>Аргентина</v>
      </c>
      <c r="E28" s="68" t="str">
        <f t="shared" si="23"/>
        <v>ovoshnoy</v>
      </c>
      <c r="F28" s="68" t="str">
        <f t="shared" si="20"/>
        <v>⁠sliper</v>
      </c>
      <c r="G28" s="56">
        <f t="shared" si="8"/>
        <v>4</v>
      </c>
      <c r="H28" s="58"/>
      <c r="I28" s="56">
        <f t="shared" si="21"/>
        <v>2</v>
      </c>
      <c r="J28" s="58"/>
      <c r="K28" s="68">
        <v>4.0</v>
      </c>
      <c r="L28" s="68">
        <v>2.0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114.0</v>
      </c>
      <c r="U28" s="70" t="str">
        <f t="shared" si="10"/>
        <v>9:25 Penalty shot cup (Италия) ovoshnoy  - (Аргентина) ⁠sliper</v>
      </c>
      <c r="V28" s="41" t="str">
        <f t="shared" si="11"/>
        <v>4:2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0.3958333333333333</v>
      </c>
      <c r="C29" s="68" t="str">
        <f t="shared" si="22"/>
        <v>Италия</v>
      </c>
      <c r="D29" s="68" t="str">
        <f t="shared" ref="D29:D34" si="24">TRIM($D$5)</f>
        <v>Германия</v>
      </c>
      <c r="E29" s="68" t="str">
        <f t="shared" si="23"/>
        <v>ovoshnoy</v>
      </c>
      <c r="F29" s="68" t="str">
        <f t="shared" ref="F29:F34" si="25">$E$5</f>
        <v>Dresel</v>
      </c>
      <c r="G29" s="56">
        <f t="shared" si="8"/>
        <v>4</v>
      </c>
      <c r="H29" s="58"/>
      <c r="I29" s="56">
        <f t="shared" si="21"/>
        <v>2</v>
      </c>
      <c r="J29" s="56"/>
      <c r="K29" s="78">
        <v>4.0</v>
      </c>
      <c r="L29" s="68">
        <v>2.0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115.0</v>
      </c>
      <c r="U29" s="70" t="str">
        <f t="shared" si="10"/>
        <v>9:30 Penalty shot cup (Италия) ovoshnoy  - (Германия) Dresel</v>
      </c>
      <c r="V29" s="41" t="str">
        <f t="shared" si="11"/>
        <v>4:2</v>
      </c>
      <c r="W29" s="41"/>
      <c r="X29" s="41"/>
      <c r="Y29" s="41"/>
      <c r="Z29" s="41"/>
      <c r="AA29" s="41"/>
      <c r="AB29" s="41"/>
      <c r="AC29" s="41"/>
      <c r="AD29" s="4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</row>
    <row r="30" ht="15.75" customHeight="1">
      <c r="A30" s="41"/>
      <c r="B30" s="67">
        <v>0.3993055555555556</v>
      </c>
      <c r="C30" s="68" t="str">
        <f t="shared" si="22"/>
        <v>Италия</v>
      </c>
      <c r="D30" s="68" t="str">
        <f t="shared" si="24"/>
        <v>Германия</v>
      </c>
      <c r="E30" s="68" t="str">
        <f t="shared" si="23"/>
        <v>ovoshnoy</v>
      </c>
      <c r="F30" s="68" t="str">
        <f t="shared" si="25"/>
        <v>Dresel</v>
      </c>
      <c r="G30" s="56">
        <f t="shared" si="8"/>
        <v>4</v>
      </c>
      <c r="H30" s="58"/>
      <c r="I30" s="56">
        <f t="shared" ref="I30:I34" si="26">SUM(L30,O30)</f>
        <v>2</v>
      </c>
      <c r="J30" s="58"/>
      <c r="K30" s="68">
        <v>4.0</v>
      </c>
      <c r="L30" s="68">
        <v>2.0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116.0</v>
      </c>
      <c r="U30" s="70" t="str">
        <f t="shared" si="10"/>
        <v>9:35 Penalty shot cup (Италия) ovoshnoy  - (Германия) Dresel</v>
      </c>
      <c r="V30" s="41" t="str">
        <f t="shared" si="11"/>
        <v>4:2</v>
      </c>
      <c r="W30" s="41"/>
      <c r="X30" s="41"/>
      <c r="Y30" s="41"/>
      <c r="Z30" s="41"/>
      <c r="AA30" s="41"/>
      <c r="AB30" s="41"/>
      <c r="AC30" s="41"/>
      <c r="AD30" s="4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</row>
    <row r="31" ht="15.75" customHeight="1">
      <c r="A31" s="41"/>
      <c r="B31" s="67">
        <v>0.4027777777777778</v>
      </c>
      <c r="C31" s="68" t="str">
        <f t="shared" si="22"/>
        <v>Италия</v>
      </c>
      <c r="D31" s="68" t="str">
        <f t="shared" si="24"/>
        <v>Германия</v>
      </c>
      <c r="E31" s="68" t="str">
        <f t="shared" si="23"/>
        <v>ovoshnoy</v>
      </c>
      <c r="F31" s="68" t="str">
        <f t="shared" si="25"/>
        <v>Dresel</v>
      </c>
      <c r="G31" s="56">
        <f t="shared" si="8"/>
        <v>4</v>
      </c>
      <c r="H31" s="58"/>
      <c r="I31" s="56">
        <f t="shared" si="26"/>
        <v>4</v>
      </c>
      <c r="J31" s="58"/>
      <c r="K31" s="68">
        <v>4.0</v>
      </c>
      <c r="L31" s="68">
        <v>4.0</v>
      </c>
      <c r="M31" s="46"/>
      <c r="N31" s="70">
        <v>3.0</v>
      </c>
      <c r="O31" s="46"/>
      <c r="P31" s="46"/>
      <c r="Q31" s="46"/>
      <c r="R31" s="46"/>
      <c r="S31" s="46">
        <v>3.0</v>
      </c>
      <c r="T31" s="69">
        <v>117.0</v>
      </c>
      <c r="U31" s="70" t="str">
        <f t="shared" si="10"/>
        <v>9:40 Penalty shot cup (Италия) ovoshnoy  - (Германия) Dresel</v>
      </c>
      <c r="V31" s="41" t="str">
        <f t="shared" si="11"/>
        <v>4:4</v>
      </c>
      <c r="W31" s="41"/>
      <c r="X31" s="41"/>
      <c r="Y31" s="41"/>
      <c r="Z31" s="41"/>
      <c r="AA31" s="41"/>
      <c r="AB31" s="41"/>
      <c r="AC31" s="41"/>
      <c r="AD31" s="4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</row>
    <row r="32" ht="15.75" customHeight="1">
      <c r="A32" s="41"/>
      <c r="B32" s="67">
        <v>0.40625</v>
      </c>
      <c r="C32" s="68" t="str">
        <f t="shared" ref="C32:C37" si="27">TRIM($D$6)</f>
        <v>Аргентина</v>
      </c>
      <c r="D32" s="68" t="str">
        <f t="shared" si="24"/>
        <v>Германия</v>
      </c>
      <c r="E32" s="68" t="str">
        <f t="shared" ref="E32:E37" si="28">$E$6</f>
        <v>⁠sliper</v>
      </c>
      <c r="F32" s="68" t="str">
        <f t="shared" si="25"/>
        <v>Dresel</v>
      </c>
      <c r="G32" s="56">
        <f t="shared" si="8"/>
        <v>5</v>
      </c>
      <c r="H32" s="58"/>
      <c r="I32" s="56">
        <f t="shared" si="26"/>
        <v>5</v>
      </c>
      <c r="J32" s="58"/>
      <c r="K32" s="68">
        <v>5.0</v>
      </c>
      <c r="L32" s="68">
        <v>5.0</v>
      </c>
      <c r="M32" s="46">
        <v>3.0</v>
      </c>
      <c r="N32" s="70">
        <v>1.0</v>
      </c>
      <c r="O32" s="46"/>
      <c r="P32" s="46"/>
      <c r="Q32" s="46"/>
      <c r="R32" s="46"/>
      <c r="S32" s="46">
        <v>1.0</v>
      </c>
      <c r="T32" s="69">
        <v>118.0</v>
      </c>
      <c r="U32" s="70" t="str">
        <f t="shared" si="10"/>
        <v>9:45 Penalty shot cup (Аргентина) ⁠sliper  - (Германия) Dresel</v>
      </c>
      <c r="V32" s="41" t="str">
        <f t="shared" si="11"/>
        <v>5:5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0.4097222222222222</v>
      </c>
      <c r="C33" s="68" t="str">
        <f t="shared" si="27"/>
        <v>Аргентина</v>
      </c>
      <c r="D33" s="68" t="str">
        <f t="shared" si="24"/>
        <v>Германия</v>
      </c>
      <c r="E33" s="68" t="str">
        <f t="shared" si="28"/>
        <v>⁠sliper</v>
      </c>
      <c r="F33" s="68" t="str">
        <f t="shared" si="25"/>
        <v>Dresel</v>
      </c>
      <c r="G33" s="56">
        <f t="shared" si="8"/>
        <v>4</v>
      </c>
      <c r="H33" s="58"/>
      <c r="I33" s="56">
        <f t="shared" si="26"/>
        <v>2</v>
      </c>
      <c r="J33" s="58">
        <v>5.0</v>
      </c>
      <c r="K33" s="68">
        <v>4.0</v>
      </c>
      <c r="L33" s="68">
        <v>2.0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119.0</v>
      </c>
      <c r="U33" s="70" t="str">
        <f t="shared" si="10"/>
        <v>9:50 Penalty shot cup (Аргентина) ⁠sliper  - (Германия) Dresel</v>
      </c>
      <c r="V33" s="41" t="str">
        <f t="shared" si="11"/>
        <v>4:2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0.4131944444444444</v>
      </c>
      <c r="C34" s="68" t="str">
        <f t="shared" si="27"/>
        <v>Аргентина</v>
      </c>
      <c r="D34" s="68" t="str">
        <f t="shared" si="24"/>
        <v>Германия</v>
      </c>
      <c r="E34" s="68" t="str">
        <f t="shared" si="28"/>
        <v>⁠sliper</v>
      </c>
      <c r="F34" s="68" t="str">
        <f t="shared" si="25"/>
        <v>Dresel</v>
      </c>
      <c r="G34" s="56">
        <f t="shared" si="8"/>
        <v>4</v>
      </c>
      <c r="H34" s="58"/>
      <c r="I34" s="56">
        <f t="shared" si="26"/>
        <v>5</v>
      </c>
      <c r="J34" s="58">
        <v>2.0</v>
      </c>
      <c r="K34" s="68">
        <v>4.0</v>
      </c>
      <c r="L34" s="68">
        <v>5.0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120.0</v>
      </c>
      <c r="U34" s="70" t="str">
        <f t="shared" si="10"/>
        <v>9:55 Penalty shot cup (Аргентина) ⁠sliper  - (Германия) Dresel</v>
      </c>
      <c r="V34" s="41" t="str">
        <f t="shared" si="11"/>
        <v>4:5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0.4166666666666667</v>
      </c>
      <c r="C35" s="68" t="str">
        <f t="shared" si="27"/>
        <v>Аргентина</v>
      </c>
      <c r="D35" s="68" t="str">
        <f t="shared" ref="D35:D40" si="29">TRIM($D$4)</f>
        <v>Италия</v>
      </c>
      <c r="E35" s="68" t="str">
        <f t="shared" si="28"/>
        <v>⁠sliper</v>
      </c>
      <c r="F35" s="68" t="str">
        <f t="shared" ref="F35:F40" si="30">$E$4</f>
        <v>ovoshnoy</v>
      </c>
      <c r="G35" s="56">
        <f t="shared" si="8"/>
        <v>0</v>
      </c>
      <c r="H35" s="58"/>
      <c r="I35" s="56">
        <f t="shared" ref="I35:I46" si="31">SUM(L35)</f>
        <v>0</v>
      </c>
      <c r="J35" s="58">
        <v>3.0</v>
      </c>
      <c r="K35" s="68" t="s">
        <v>41</v>
      </c>
      <c r="L35" s="68" t="s">
        <v>41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121.0</v>
      </c>
      <c r="U35" s="70" t="str">
        <f t="shared" si="10"/>
        <v>10:00 Penalty shot cup (Аргентина) ⁠sliper  - (Италия) ovoshnoy</v>
      </c>
      <c r="V35" s="41" t="str">
        <f t="shared" si="11"/>
        <v>0:0</v>
      </c>
      <c r="W35" s="41"/>
      <c r="X35" s="41"/>
      <c r="Y35" s="41"/>
      <c r="Z35" s="41"/>
      <c r="AA35" s="41"/>
      <c r="AB35" s="41"/>
      <c r="AC35" s="41"/>
      <c r="AD35" s="4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</row>
    <row r="36" ht="15.75" customHeight="1">
      <c r="A36" s="41"/>
      <c r="B36" s="67">
        <v>0.4201388888888889</v>
      </c>
      <c r="C36" s="68" t="str">
        <f t="shared" si="27"/>
        <v>Аргентина</v>
      </c>
      <c r="D36" s="68" t="str">
        <f t="shared" si="29"/>
        <v>Италия</v>
      </c>
      <c r="E36" s="68" t="str">
        <f t="shared" si="28"/>
        <v>⁠sliper</v>
      </c>
      <c r="F36" s="68" t="str">
        <f t="shared" si="30"/>
        <v>ovoshnoy</v>
      </c>
      <c r="G36" s="56">
        <f t="shared" si="8"/>
        <v>4</v>
      </c>
      <c r="H36" s="58"/>
      <c r="I36" s="56">
        <f t="shared" si="31"/>
        <v>1</v>
      </c>
      <c r="J36" s="58"/>
      <c r="K36" s="68">
        <v>4.0</v>
      </c>
      <c r="L36" s="68">
        <v>1.0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122.0</v>
      </c>
      <c r="U36" s="70" t="str">
        <f t="shared" si="10"/>
        <v>10:05 Penalty shot cup (Аргентина) ⁠sliper  - (Италия) ovoshnoy</v>
      </c>
      <c r="V36" s="41" t="str">
        <f t="shared" si="11"/>
        <v>4:1</v>
      </c>
      <c r="W36" s="41"/>
      <c r="X36" s="41"/>
      <c r="Y36" s="41"/>
      <c r="Z36" s="41"/>
      <c r="AA36" s="41"/>
      <c r="AB36" s="41"/>
      <c r="AC36" s="41"/>
      <c r="AD36" s="4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</row>
    <row r="37" ht="15.75" customHeight="1">
      <c r="A37" s="41"/>
      <c r="B37" s="67">
        <v>0.4236111111111111</v>
      </c>
      <c r="C37" s="68" t="str">
        <f t="shared" si="27"/>
        <v>Аргентина</v>
      </c>
      <c r="D37" s="68" t="str">
        <f t="shared" si="29"/>
        <v>Италия</v>
      </c>
      <c r="E37" s="68" t="str">
        <f t="shared" si="28"/>
        <v>⁠sliper</v>
      </c>
      <c r="F37" s="68" t="str">
        <f t="shared" si="30"/>
        <v>ovoshnoy</v>
      </c>
      <c r="G37" s="56">
        <f t="shared" si="8"/>
        <v>4</v>
      </c>
      <c r="H37" s="58"/>
      <c r="I37" s="56">
        <f t="shared" si="31"/>
        <v>2</v>
      </c>
      <c r="J37" s="58"/>
      <c r="K37" s="68">
        <v>4.0</v>
      </c>
      <c r="L37" s="68">
        <v>2.0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123.0</v>
      </c>
      <c r="U37" s="70" t="str">
        <f t="shared" si="10"/>
        <v>10:10 Penalty shot cup (Аргентина) ⁠sliper  - (Италия) ovoshnoy</v>
      </c>
      <c r="V37" s="41" t="str">
        <f t="shared" si="11"/>
        <v>4:2</v>
      </c>
      <c r="W37" s="41"/>
      <c r="X37" s="41"/>
      <c r="Y37" s="41"/>
      <c r="Z37" s="41"/>
      <c r="AA37" s="41"/>
      <c r="AB37" s="41"/>
      <c r="AC37" s="41"/>
      <c r="AD37" s="4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</row>
    <row r="38" ht="15.75" customHeight="1">
      <c r="A38" s="41"/>
      <c r="B38" s="67">
        <v>0.4270833333333333</v>
      </c>
      <c r="C38" s="68" t="str">
        <f t="shared" ref="C38:C43" si="32">TRIM($D$5)</f>
        <v>Германия</v>
      </c>
      <c r="D38" s="68" t="str">
        <f t="shared" si="29"/>
        <v>Италия</v>
      </c>
      <c r="E38" s="68" t="str">
        <f t="shared" ref="E38:E43" si="33">$E$5</f>
        <v>Dresel</v>
      </c>
      <c r="F38" s="68" t="str">
        <f t="shared" si="30"/>
        <v>ovoshnoy</v>
      </c>
      <c r="G38" s="56">
        <f t="shared" si="8"/>
        <v>4</v>
      </c>
      <c r="H38" s="41"/>
      <c r="I38" s="56">
        <f t="shared" si="31"/>
        <v>4</v>
      </c>
      <c r="J38" s="41"/>
      <c r="K38" s="68">
        <v>4.0</v>
      </c>
      <c r="L38" s="68">
        <v>4.0</v>
      </c>
      <c r="M38" s="76"/>
      <c r="N38" s="70"/>
      <c r="O38" s="41"/>
      <c r="P38" s="41"/>
      <c r="Q38" s="41"/>
      <c r="R38" s="41"/>
      <c r="S38" s="46">
        <v>1.0</v>
      </c>
      <c r="T38" s="69">
        <v>124.0</v>
      </c>
      <c r="U38" s="70" t="str">
        <f t="shared" si="10"/>
        <v>10:15 Penalty shot cup (Германия) Dresel  - (Италия) ovoshnoy</v>
      </c>
      <c r="V38" s="41" t="str">
        <f t="shared" si="11"/>
        <v>4:4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0.4305555555555556</v>
      </c>
      <c r="C39" s="68" t="str">
        <f t="shared" si="32"/>
        <v>Германия</v>
      </c>
      <c r="D39" s="68" t="str">
        <f t="shared" si="29"/>
        <v>Италия</v>
      </c>
      <c r="E39" s="68" t="str">
        <f t="shared" si="33"/>
        <v>Dresel</v>
      </c>
      <c r="F39" s="68" t="str">
        <f t="shared" si="30"/>
        <v>ovoshnoy</v>
      </c>
      <c r="G39" s="56">
        <f t="shared" si="8"/>
        <v>4</v>
      </c>
      <c r="H39" s="41"/>
      <c r="I39" s="56">
        <f t="shared" si="31"/>
        <v>5</v>
      </c>
      <c r="J39" s="41"/>
      <c r="K39" s="68">
        <v>4.0</v>
      </c>
      <c r="L39" s="68">
        <v>5.0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125.0</v>
      </c>
      <c r="U39" s="70" t="str">
        <f t="shared" si="10"/>
        <v>10:20 Penalty shot cup (Германия) Dresel  - (Италия) ovoshnoy</v>
      </c>
      <c r="V39" s="41" t="str">
        <f t="shared" si="11"/>
        <v>4:5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0.4340277777777778</v>
      </c>
      <c r="C40" s="68" t="str">
        <f t="shared" si="32"/>
        <v>Германия</v>
      </c>
      <c r="D40" s="68" t="str">
        <f t="shared" si="29"/>
        <v>Италия</v>
      </c>
      <c r="E40" s="68" t="str">
        <f t="shared" si="33"/>
        <v>Dresel</v>
      </c>
      <c r="F40" s="68" t="str">
        <f t="shared" si="30"/>
        <v>ovoshnoy</v>
      </c>
      <c r="G40" s="56">
        <f t="shared" si="8"/>
        <v>0</v>
      </c>
      <c r="H40" s="41"/>
      <c r="I40" s="56">
        <f t="shared" si="31"/>
        <v>0</v>
      </c>
      <c r="J40" s="41"/>
      <c r="K40" s="68" t="s">
        <v>41</v>
      </c>
      <c r="L40" s="68" t="s">
        <v>41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126.0</v>
      </c>
      <c r="U40" s="70" t="str">
        <f t="shared" si="10"/>
        <v>10:25 Penalty shot cup (Германия) Dresel  - (Италия) ovoshnoy</v>
      </c>
      <c r="V40" s="41" t="str">
        <f t="shared" si="11"/>
        <v>0:0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0.4375</v>
      </c>
      <c r="C41" s="68" t="str">
        <f t="shared" si="32"/>
        <v>Германия</v>
      </c>
      <c r="D41" s="68" t="str">
        <f t="shared" ref="D41:D46" si="34">TRIM($D$6)</f>
        <v>Аргентина</v>
      </c>
      <c r="E41" s="68" t="str">
        <f t="shared" si="33"/>
        <v>Dresel</v>
      </c>
      <c r="F41" s="68" t="str">
        <f t="shared" ref="F41:F46" si="35">$E$6</f>
        <v>⁠sliper</v>
      </c>
      <c r="G41" s="56">
        <f t="shared" si="8"/>
        <v>4</v>
      </c>
      <c r="H41" s="41"/>
      <c r="I41" s="56">
        <f t="shared" si="31"/>
        <v>4</v>
      </c>
      <c r="J41" s="41"/>
      <c r="K41" s="68">
        <v>4.0</v>
      </c>
      <c r="L41" s="68">
        <v>4.0</v>
      </c>
      <c r="M41" s="42"/>
      <c r="N41" s="70">
        <v>3.0</v>
      </c>
      <c r="O41" s="41"/>
      <c r="P41" s="41"/>
      <c r="Q41" s="41"/>
      <c r="R41" s="41"/>
      <c r="S41" s="46">
        <v>1.0</v>
      </c>
      <c r="T41" s="69">
        <v>127.0</v>
      </c>
      <c r="U41" s="70" t="str">
        <f t="shared" si="10"/>
        <v>10:30 Penalty shot cup (Германия) Dresel  - (Аргентина) ⁠sliper</v>
      </c>
      <c r="V41" s="41" t="str">
        <f t="shared" si="11"/>
        <v>4:4</v>
      </c>
      <c r="W41" s="79"/>
      <c r="X41" s="79"/>
      <c r="Y41" s="79"/>
      <c r="Z41" s="41"/>
      <c r="AA41" s="41"/>
      <c r="AB41" s="41"/>
      <c r="AC41" s="41"/>
      <c r="AD41" s="4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</row>
    <row r="42" ht="15.75" customHeight="1">
      <c r="A42" s="41"/>
      <c r="B42" s="67">
        <v>0.4409722222222222</v>
      </c>
      <c r="C42" s="68" t="str">
        <f t="shared" si="32"/>
        <v>Германия</v>
      </c>
      <c r="D42" s="68" t="str">
        <f t="shared" si="34"/>
        <v>Аргентина</v>
      </c>
      <c r="E42" s="68" t="str">
        <f t="shared" si="33"/>
        <v>Dresel</v>
      </c>
      <c r="F42" s="68" t="str">
        <f t="shared" si="35"/>
        <v>⁠sliper</v>
      </c>
      <c r="G42" s="56">
        <f t="shared" si="8"/>
        <v>4</v>
      </c>
      <c r="H42" s="41"/>
      <c r="I42" s="56">
        <f t="shared" si="31"/>
        <v>4</v>
      </c>
      <c r="J42" s="41">
        <v>3.0</v>
      </c>
      <c r="K42" s="68">
        <v>4.0</v>
      </c>
      <c r="L42" s="68">
        <v>4.0</v>
      </c>
      <c r="M42" s="42">
        <v>4.0</v>
      </c>
      <c r="N42" s="70">
        <v>3.0</v>
      </c>
      <c r="O42" s="41"/>
      <c r="P42" s="41"/>
      <c r="Q42" s="41"/>
      <c r="R42" s="41"/>
      <c r="S42" s="46">
        <v>2.0</v>
      </c>
      <c r="T42" s="69">
        <v>128.0</v>
      </c>
      <c r="U42" s="70" t="str">
        <f t="shared" si="10"/>
        <v>10:35 Penalty shot cup (Германия) Dresel  - (Аргентина) ⁠sliper</v>
      </c>
      <c r="V42" s="41" t="str">
        <f t="shared" si="11"/>
        <v>4:4</v>
      </c>
      <c r="W42" s="79"/>
      <c r="X42" s="79"/>
      <c r="Y42" s="79"/>
      <c r="Z42" s="41"/>
      <c r="AA42" s="41"/>
      <c r="AB42" s="41"/>
      <c r="AC42" s="41"/>
      <c r="AD42" s="4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</row>
    <row r="43" ht="15.75" customHeight="1">
      <c r="A43" s="41"/>
      <c r="B43" s="67">
        <v>0.4444444444444444</v>
      </c>
      <c r="C43" s="68" t="str">
        <f t="shared" si="32"/>
        <v>Германия</v>
      </c>
      <c r="D43" s="68" t="str">
        <f t="shared" si="34"/>
        <v>Аргентина</v>
      </c>
      <c r="E43" s="68" t="str">
        <f t="shared" si="33"/>
        <v>Dresel</v>
      </c>
      <c r="F43" s="68" t="str">
        <f t="shared" si="35"/>
        <v>⁠sliper</v>
      </c>
      <c r="G43" s="56">
        <f t="shared" si="8"/>
        <v>3</v>
      </c>
      <c r="H43" s="41"/>
      <c r="I43" s="56">
        <f t="shared" si="31"/>
        <v>4</v>
      </c>
      <c r="J43" s="41"/>
      <c r="K43" s="68">
        <v>3.0</v>
      </c>
      <c r="L43" s="68">
        <v>4.0</v>
      </c>
      <c r="M43" s="42"/>
      <c r="N43" s="70">
        <v>3.0</v>
      </c>
      <c r="O43" s="41"/>
      <c r="P43" s="41"/>
      <c r="Q43" s="41"/>
      <c r="R43" s="41"/>
      <c r="S43" s="46">
        <v>3.0</v>
      </c>
      <c r="T43" s="69">
        <v>129.0</v>
      </c>
      <c r="U43" s="70" t="str">
        <f t="shared" si="10"/>
        <v>10:40 Penalty shot cup (Германия) Dresel  - (Аргентина) ⁠sliper</v>
      </c>
      <c r="V43" s="41" t="str">
        <f t="shared" si="11"/>
        <v>3:4</v>
      </c>
      <c r="W43" s="79"/>
      <c r="X43" s="79"/>
      <c r="Y43" s="79"/>
      <c r="Z43" s="41"/>
      <c r="AA43" s="41"/>
      <c r="AB43" s="41"/>
      <c r="AC43" s="41"/>
      <c r="AD43" s="4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</row>
    <row r="44" ht="15.75" customHeight="1">
      <c r="A44" s="41"/>
      <c r="B44" s="67">
        <v>0.4479166666666667</v>
      </c>
      <c r="C44" s="68" t="str">
        <f t="shared" ref="C44:C46" si="36">TRIM($D$4)</f>
        <v>Италия</v>
      </c>
      <c r="D44" s="68" t="str">
        <f t="shared" si="34"/>
        <v>Аргентина</v>
      </c>
      <c r="E44" s="68" t="str">
        <f t="shared" ref="E44:E46" si="37">$E$4</f>
        <v>ovoshnoy</v>
      </c>
      <c r="F44" s="68" t="str">
        <f t="shared" si="35"/>
        <v>⁠sliper</v>
      </c>
      <c r="G44" s="56">
        <f t="shared" si="8"/>
        <v>4</v>
      </c>
      <c r="H44" s="41"/>
      <c r="I44" s="56">
        <f t="shared" si="31"/>
        <v>3</v>
      </c>
      <c r="J44" s="41"/>
      <c r="K44" s="68">
        <v>4.0</v>
      </c>
      <c r="L44" s="68">
        <v>3.0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130.0</v>
      </c>
      <c r="U44" s="70" t="str">
        <f t="shared" si="10"/>
        <v>10:45 Penalty shot cup (Италия) ovoshnoy  - (Аргентина) ⁠sliper</v>
      </c>
      <c r="V44" s="41" t="str">
        <f t="shared" si="11"/>
        <v>4:3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0.4513888888888889</v>
      </c>
      <c r="C45" s="68" t="str">
        <f t="shared" si="36"/>
        <v>Италия</v>
      </c>
      <c r="D45" s="68" t="str">
        <f t="shared" si="34"/>
        <v>Аргентина</v>
      </c>
      <c r="E45" s="68" t="str">
        <f t="shared" si="37"/>
        <v>ovoshnoy</v>
      </c>
      <c r="F45" s="68" t="str">
        <f t="shared" si="35"/>
        <v>⁠sliper</v>
      </c>
      <c r="G45" s="56">
        <f t="shared" si="8"/>
        <v>4</v>
      </c>
      <c r="H45" s="41"/>
      <c r="I45" s="56">
        <f t="shared" si="31"/>
        <v>4</v>
      </c>
      <c r="J45" s="41"/>
      <c r="K45" s="68">
        <v>4.0</v>
      </c>
      <c r="L45" s="68">
        <v>4.0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131.0</v>
      </c>
      <c r="U45" s="70" t="str">
        <f t="shared" si="10"/>
        <v>10:50 Penalty shot cup (Италия) ovoshnoy  - (Аргентина) ⁠sliper</v>
      </c>
      <c r="V45" s="41" t="str">
        <f t="shared" si="11"/>
        <v>4:4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0.4548611111111111</v>
      </c>
      <c r="C46" s="68" t="str">
        <f t="shared" si="36"/>
        <v>Италия</v>
      </c>
      <c r="D46" s="68" t="str">
        <f t="shared" si="34"/>
        <v>Аргентина</v>
      </c>
      <c r="E46" s="68" t="str">
        <f t="shared" si="37"/>
        <v>ovoshnoy</v>
      </c>
      <c r="F46" s="68" t="str">
        <f t="shared" si="35"/>
        <v>⁠sliper</v>
      </c>
      <c r="G46" s="56">
        <f t="shared" si="8"/>
        <v>0</v>
      </c>
      <c r="H46" s="41"/>
      <c r="I46" s="56">
        <f t="shared" si="31"/>
        <v>0</v>
      </c>
      <c r="J46" s="41"/>
      <c r="K46" s="68" t="s">
        <v>41</v>
      </c>
      <c r="L46" s="68" t="s">
        <v>41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132.0</v>
      </c>
      <c r="U46" s="70" t="str">
        <f t="shared" si="10"/>
        <v>10:55 Penalty shot cup (Италия) ovoshnoy  - (Аргентина) ⁠sliper</v>
      </c>
      <c r="V46" s="41" t="str">
        <f t="shared" si="11"/>
        <v>0:0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1"/>
      <c r="B47" s="42"/>
      <c r="C47" s="41"/>
      <c r="D47" s="41"/>
      <c r="E47" s="41"/>
      <c r="F47" s="41"/>
      <c r="G47" s="41"/>
      <c r="H47" s="41"/>
      <c r="I47" s="41"/>
      <c r="J47" s="41"/>
      <c r="K47" s="46"/>
      <c r="L47" s="46"/>
      <c r="M47" s="42"/>
      <c r="N47" s="47"/>
      <c r="O47" s="41"/>
      <c r="P47" s="41"/>
      <c r="Q47" s="41"/>
      <c r="R47" s="41"/>
      <c r="S47" s="41"/>
      <c r="T47" s="46"/>
      <c r="U47" s="79"/>
      <c r="V47" s="79"/>
      <c r="W47" s="79"/>
      <c r="X47" s="79"/>
      <c r="Y47" s="79"/>
      <c r="Z47" s="41"/>
      <c r="AA47" s="41"/>
      <c r="AB47" s="41"/>
      <c r="AC47" s="41"/>
      <c r="AD47" s="4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44</v>
      </c>
      <c r="F1" s="6">
        <f>'ТУР1'!$F$1</f>
        <v>45675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45675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ovoshnoy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12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10</v>
      </c>
      <c r="AJ3" s="7">
        <f t="array" ref="AJ3">SUM(('ТУР2'!home=AF3)*('ТУР2'!homescore&lt;'ТУР2'!visitorscore),('ТУР2'!visitor=AF3)*('ТУР2'!visitorscore&lt;'ТУР2'!homescore))</f>
        <v>2</v>
      </c>
      <c r="AK3" s="31">
        <f t="array" ref="AK3">SUMIF('ТУР2'!home,AF3,'ТУР2'!homescore)+SUMIF('ТУР2'!visitor,AF3,'ТУР2'!visitorscore)</f>
        <v>86</v>
      </c>
      <c r="AL3" s="32">
        <f t="array" ref="AL3">SUMIF('ТУР2'!home,AF3,'ТУР2'!visitorscore)+SUMIF('ТУР2'!visitor,AF3,'ТУР2'!homescore)</f>
        <v>69</v>
      </c>
      <c r="AM3" s="7">
        <f t="shared" ref="AM3:AM5" si="2">AK3-AL3</f>
        <v>17</v>
      </c>
      <c r="AN3" s="31">
        <f t="array" ref="AN3">AH3*Options!$B$2+AI3*Options!$B$3+AJ3*Options!$B$4+VLOOKUP(AF3,$E$4:$F$9,2,0)</f>
        <v>46</v>
      </c>
      <c r="AO3" s="11">
        <f t="shared" ref="AO3:AO5" si="3">AK3+AM3*10000+AN3*100000000</f>
        <v>4600170086</v>
      </c>
    </row>
    <row r="4">
      <c r="A4" s="11"/>
      <c r="B4" s="8"/>
      <c r="C4" s="33" t="s">
        <v>23</v>
      </c>
      <c r="D4" s="34" t="s">
        <v>45</v>
      </c>
      <c r="E4" s="35" t="s">
        <v>25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ovoshnoy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10</v>
      </c>
      <c r="Y4" s="26">
        <f t="array" ref="Y4">VLOOKUP($U4,$AF$3:$AN$5,5,0)</f>
        <v>2</v>
      </c>
      <c r="Z4" s="26">
        <f t="array" ref="Z4">VLOOKUP($U4,$AF$3:$AN$5,6,0)</f>
        <v>86</v>
      </c>
      <c r="AA4" s="26">
        <f t="array" ref="AA4">VLOOKUP($U4,$AF$3:$AN$5,7,0)</f>
        <v>69</v>
      </c>
      <c r="AB4" s="26">
        <f t="array" ref="AB4">VLOOKUP($U4,$AF$3:$AN$5,8,0)</f>
        <v>17</v>
      </c>
      <c r="AC4" s="26">
        <f t="array" ref="AC4">VLOOKUP($U4,$AF$3:$AN$5,9,0)</f>
        <v>46</v>
      </c>
      <c r="AD4" s="38"/>
      <c r="AE4" s="11"/>
      <c r="AF4" s="39" t="str">
        <f t="shared" si="1"/>
        <v>Dresel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6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10</v>
      </c>
      <c r="AJ4" s="7">
        <f t="array" ref="AJ4">SUM(('ТУР2'!home=AF4)*('ТУР2'!homescore&lt;'ТУР2'!visitorscore),('ТУР2'!visitor=AF4)*('ТУР2'!visitorscore&lt;'ТУР2'!homescore))</f>
        <v>8</v>
      </c>
      <c r="AK4" s="31">
        <f t="array" ref="AK4">SUMIF('ТУР2'!home,AF4,'ТУР2'!homescore)+SUMIF('ТУР2'!visitor,AF4,'ТУР2'!visitorscore)</f>
        <v>76</v>
      </c>
      <c r="AL4" s="32">
        <f t="array" ref="AL4">SUMIF('ТУР2'!home,AF4,'ТУР2'!visitorscore)+SUMIF('ТУР2'!visitor,AF4,'ТУР2'!homescore)</f>
        <v>81</v>
      </c>
      <c r="AM4" s="7">
        <f t="shared" si="2"/>
        <v>-5</v>
      </c>
      <c r="AN4" s="31">
        <f t="array" ref="AN4">AH4*Options!$B$2+AI4*Options!$B$3+AJ4*Options!$B$4+VLOOKUP(AF4,$E$4:$F$9,2,0)</f>
        <v>28</v>
      </c>
      <c r="AO4" s="11">
        <f t="shared" si="3"/>
        <v>2799950076</v>
      </c>
    </row>
    <row r="5">
      <c r="A5" s="11"/>
      <c r="B5" s="8"/>
      <c r="C5" s="85" t="s">
        <v>26</v>
      </c>
      <c r="D5" s="34" t="s">
        <v>46</v>
      </c>
      <c r="E5" s="35" t="s">
        <v>28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Dresel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10</v>
      </c>
      <c r="Y5" s="26">
        <f t="array" ref="Y5">VLOOKUP($U5,$AF$3:$AN$5,5,0)</f>
        <v>8</v>
      </c>
      <c r="Z5" s="26">
        <f t="array" ref="Z5">VLOOKUP($U5,$AF$3:$AN$5,6,0)</f>
        <v>76</v>
      </c>
      <c r="AA5" s="26">
        <f t="array" ref="AA5">VLOOKUP($U5,$AF$3:$AN$5,7,0)</f>
        <v>81</v>
      </c>
      <c r="AB5" s="26">
        <f t="array" ref="AB5">VLOOKUP($U5,$AF$3:$AN$5,8,0)</f>
        <v>-5</v>
      </c>
      <c r="AC5" s="26">
        <f t="array" ref="AC5">VLOOKUP($U5,$AF$3:$AN$5,9,0)</f>
        <v>28</v>
      </c>
      <c r="AD5" s="38"/>
      <c r="AE5" s="11"/>
      <c r="AF5" s="39" t="str">
        <f t="shared" si="1"/>
        <v>⁠sliper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3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10</v>
      </c>
      <c r="AJ5" s="7">
        <f t="array" ref="AJ5">SUM(('ТУР2'!home=AF5)*('ТУР2'!homescore&lt;'ТУР2'!visitorscore),('ТУР2'!visitor=AF5)*('ТУР2'!visitorscore&lt;'ТУР2'!homescore))</f>
        <v>11</v>
      </c>
      <c r="AK5" s="31">
        <f t="array" ref="AK5">SUMIF('ТУР2'!home,AF5,'ТУР2'!homescore)+SUMIF('ТУР2'!visitor,AF5,'ТУР2'!visitorscore)</f>
        <v>75</v>
      </c>
      <c r="AL5" s="32">
        <f t="array" ref="AL5">SUMIF('ТУР2'!home,AF5,'ТУР2'!visitorscore)+SUMIF('ТУР2'!visitor,AF5,'ТУР2'!homescore)</f>
        <v>87</v>
      </c>
      <c r="AM5" s="7">
        <f t="shared" si="2"/>
        <v>-12</v>
      </c>
      <c r="AN5" s="31">
        <f t="array" ref="AN5">AH5*Options!$B$2+AI5*Options!$B$3+AJ5*Options!$B$4+VLOOKUP(AF5,$E$4:$F$9,2,0)</f>
        <v>19</v>
      </c>
      <c r="AO5" s="11">
        <f t="shared" si="3"/>
        <v>1899880075</v>
      </c>
    </row>
    <row r="6">
      <c r="A6" s="11"/>
      <c r="B6" s="8"/>
      <c r="C6" s="43" t="s">
        <v>29</v>
      </c>
      <c r="D6" s="34" t="s">
        <v>47</v>
      </c>
      <c r="E6" s="45" t="s">
        <v>31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⁠sliper</v>
      </c>
      <c r="V6" s="25">
        <f t="array" ref="V6">VLOOKUP($U6,$AF$3:$AN$5,2,0)</f>
        <v>24</v>
      </c>
      <c r="W6" s="26">
        <f t="array" ref="W6">VLOOKUP($U6,$AF$3:$AN$5,3,0)</f>
        <v>3</v>
      </c>
      <c r="X6" s="26">
        <f t="array" ref="X6">VLOOKUP($U6,$AF$3:$AN$5,4,0)</f>
        <v>10</v>
      </c>
      <c r="Y6" s="26">
        <f t="array" ref="Y6">VLOOKUP($U6,$AF$3:$AN$5,5,0)</f>
        <v>11</v>
      </c>
      <c r="Z6" s="26">
        <f t="array" ref="Z6">VLOOKUP($U6,$AF$3:$AN$5,6,0)</f>
        <v>75</v>
      </c>
      <c r="AA6" s="26">
        <f t="array" ref="AA6">VLOOKUP($U6,$AF$3:$AN$5,7,0)</f>
        <v>87</v>
      </c>
      <c r="AB6" s="26">
        <f t="array" ref="AB6">VLOOKUP($U6,$AF$3:$AN$5,8,0)</f>
        <v>-12</v>
      </c>
      <c r="AC6" s="26">
        <f t="array" ref="AC6">VLOOKUP($U6,$AF$3:$AN$5,9,0)</f>
        <v>19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32</v>
      </c>
      <c r="C8" s="56" t="s">
        <v>13</v>
      </c>
      <c r="D8" s="56" t="s">
        <v>13</v>
      </c>
      <c r="E8" s="56" t="s">
        <v>33</v>
      </c>
      <c r="F8" s="56" t="s">
        <v>34</v>
      </c>
      <c r="G8" s="57" t="s">
        <v>35</v>
      </c>
      <c r="H8" s="16"/>
      <c r="I8" s="4"/>
      <c r="J8" s="58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0.4583333333333333</v>
      </c>
      <c r="C11" s="68" t="str">
        <f t="shared" ref="C11:C13" si="4">TRIM($D$4)</f>
        <v>Нидерланды</v>
      </c>
      <c r="D11" s="68" t="str">
        <f t="shared" ref="D11:D16" si="5">TRIM($D$5)</f>
        <v>Англия</v>
      </c>
      <c r="E11" s="68" t="str">
        <f t="shared" ref="E11:E13" si="6">$E$4</f>
        <v>ovoshnoy</v>
      </c>
      <c r="F11" s="68" t="str">
        <f t="shared" ref="F11:F16" si="7">$E$5</f>
        <v>Dresel</v>
      </c>
      <c r="G11" s="56">
        <f t="shared" ref="G11:G46" si="8">SUM(K11)</f>
        <v>5</v>
      </c>
      <c r="H11" s="58"/>
      <c r="I11" s="56">
        <f t="shared" ref="I11:I17" si="9">SUM(L11)</f>
        <v>3</v>
      </c>
      <c r="J11" s="58"/>
      <c r="K11" s="68">
        <v>5.0</v>
      </c>
      <c r="L11" s="68">
        <v>3.0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133.0</v>
      </c>
      <c r="U11" s="70" t="str">
        <f t="shared" ref="U11:U46" si="10">TEXT(B11,"h:mm")&amp;" "&amp;($C$1)&amp;" ("&amp;C11&amp;") "&amp;E11&amp;" "&amp;" - ("&amp;D11&amp;") "&amp;F11&amp;""</f>
        <v>11:00 Penalty shot cup (Нидерланды) ovoshnoy  - (Англия) Dresel</v>
      </c>
      <c r="V11" s="41" t="str">
        <f t="shared" ref="V11:V46" si="11">TEXT(G11,"0")&amp;":"&amp;TEXT(I11,"0")</f>
        <v>5:3</v>
      </c>
      <c r="W11" s="41"/>
      <c r="X11" s="41"/>
      <c r="Y11" s="41"/>
      <c r="Z11" s="41"/>
      <c r="AA11" s="41"/>
      <c r="AB11" s="41"/>
      <c r="AC11" s="41"/>
      <c r="AD11" s="41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6"/>
      <c r="B12" s="67">
        <v>0.4618055555555556</v>
      </c>
      <c r="C12" s="68" t="str">
        <f t="shared" si="4"/>
        <v>Нидерланды</v>
      </c>
      <c r="D12" s="68" t="str">
        <f t="shared" si="5"/>
        <v>Англия</v>
      </c>
      <c r="E12" s="68" t="str">
        <f t="shared" si="6"/>
        <v>ovoshnoy</v>
      </c>
      <c r="F12" s="68" t="str">
        <f t="shared" si="7"/>
        <v>Dresel</v>
      </c>
      <c r="G12" s="56">
        <f t="shared" si="8"/>
        <v>4</v>
      </c>
      <c r="H12" s="58"/>
      <c r="I12" s="56">
        <f t="shared" si="9"/>
        <v>4</v>
      </c>
      <c r="J12" s="58"/>
      <c r="K12" s="68">
        <v>4.0</v>
      </c>
      <c r="L12" s="68">
        <v>4.0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134.0</v>
      </c>
      <c r="U12" s="70" t="str">
        <f t="shared" si="10"/>
        <v>11:05 Penalty shot cup (Нидерланды) ovoshnoy  - (Англия) Dresel</v>
      </c>
      <c r="V12" s="41" t="str">
        <f t="shared" si="11"/>
        <v>4:4</v>
      </c>
      <c r="W12" s="41"/>
      <c r="X12" s="41"/>
      <c r="Y12" s="41"/>
      <c r="Z12" s="41"/>
      <c r="AA12" s="41"/>
      <c r="AB12" s="41"/>
      <c r="AC12" s="41"/>
      <c r="AD12" s="41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6"/>
      <c r="B13" s="67">
        <v>0.4652777777777778</v>
      </c>
      <c r="C13" s="68" t="str">
        <f t="shared" si="4"/>
        <v>Нидерланды</v>
      </c>
      <c r="D13" s="68" t="str">
        <f t="shared" si="5"/>
        <v>Англия</v>
      </c>
      <c r="E13" s="68" t="str">
        <f t="shared" si="6"/>
        <v>ovoshnoy</v>
      </c>
      <c r="F13" s="68" t="str">
        <f t="shared" si="7"/>
        <v>Dresel</v>
      </c>
      <c r="G13" s="56">
        <f t="shared" si="8"/>
        <v>5</v>
      </c>
      <c r="H13" s="58"/>
      <c r="I13" s="56">
        <f t="shared" si="9"/>
        <v>3</v>
      </c>
      <c r="J13" s="58"/>
      <c r="K13" s="68">
        <v>5.0</v>
      </c>
      <c r="L13" s="68">
        <v>3.0</v>
      </c>
      <c r="M13" s="63">
        <v>4.0</v>
      </c>
      <c r="N13" s="64">
        <v>3.0</v>
      </c>
      <c r="O13" s="46"/>
      <c r="P13" s="46"/>
      <c r="Q13" s="46"/>
      <c r="R13" s="46"/>
      <c r="S13" s="46">
        <v>3.0</v>
      </c>
      <c r="T13" s="69">
        <v>135.0</v>
      </c>
      <c r="U13" s="70" t="str">
        <f t="shared" si="10"/>
        <v>11:10 Penalty shot cup (Нидерланды) ovoshnoy  - (Англия) Dresel</v>
      </c>
      <c r="V13" s="41" t="str">
        <f t="shared" si="11"/>
        <v>5:3</v>
      </c>
      <c r="W13" s="41"/>
      <c r="X13" s="41"/>
      <c r="Y13" s="41"/>
      <c r="Z13" s="41"/>
      <c r="AA13" s="41"/>
      <c r="AB13" s="41"/>
      <c r="AC13" s="41"/>
      <c r="AD13" s="41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6"/>
      <c r="B14" s="67">
        <v>0.46875</v>
      </c>
      <c r="C14" s="68" t="str">
        <f t="shared" ref="C14:C19" si="12">TRIM($D$6)</f>
        <v>Португалия</v>
      </c>
      <c r="D14" s="68" t="str">
        <f t="shared" si="5"/>
        <v>Англия</v>
      </c>
      <c r="E14" s="68" t="str">
        <f t="shared" ref="E14:E19" si="13">$E$6</f>
        <v>⁠sliper</v>
      </c>
      <c r="F14" s="68" t="str">
        <f t="shared" si="7"/>
        <v>Dresel</v>
      </c>
      <c r="G14" s="56">
        <f t="shared" si="8"/>
        <v>3</v>
      </c>
      <c r="H14" s="58"/>
      <c r="I14" s="56">
        <f t="shared" si="9"/>
        <v>4</v>
      </c>
      <c r="J14" s="58"/>
      <c r="K14" s="68">
        <v>3.0</v>
      </c>
      <c r="L14" s="68">
        <v>4.0</v>
      </c>
      <c r="M14" s="63"/>
      <c r="N14" s="64">
        <v>1.0</v>
      </c>
      <c r="O14" s="46"/>
      <c r="P14" s="46"/>
      <c r="Q14" s="46"/>
      <c r="R14" s="46"/>
      <c r="S14" s="46">
        <v>1.0</v>
      </c>
      <c r="T14" s="69">
        <v>136.0</v>
      </c>
      <c r="U14" s="70" t="str">
        <f t="shared" si="10"/>
        <v>11:15 Penalty shot cup (Португалия) ⁠sliper  - (Англия) Dresel</v>
      </c>
      <c r="V14" s="41" t="str">
        <f t="shared" si="11"/>
        <v>3:4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0.4722222222222222</v>
      </c>
      <c r="C15" s="68" t="str">
        <f t="shared" si="12"/>
        <v>Португалия</v>
      </c>
      <c r="D15" s="68" t="str">
        <f t="shared" si="5"/>
        <v>Англия</v>
      </c>
      <c r="E15" s="68" t="str">
        <f t="shared" si="13"/>
        <v>⁠sliper</v>
      </c>
      <c r="F15" s="68" t="str">
        <f t="shared" si="7"/>
        <v>Dresel</v>
      </c>
      <c r="G15" s="56">
        <f t="shared" si="8"/>
        <v>4</v>
      </c>
      <c r="H15" s="58"/>
      <c r="I15" s="56">
        <f t="shared" si="9"/>
        <v>4</v>
      </c>
      <c r="J15" s="58"/>
      <c r="K15" s="68">
        <v>4.0</v>
      </c>
      <c r="L15" s="68">
        <v>4.0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137.0</v>
      </c>
      <c r="U15" s="70" t="str">
        <f t="shared" si="10"/>
        <v>11:20 Penalty shot cup (Португалия) ⁠sliper  - (Англия) Dresel</v>
      </c>
      <c r="V15" s="41" t="str">
        <f t="shared" si="11"/>
        <v>4:4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0.4756944444444444</v>
      </c>
      <c r="C16" s="68" t="str">
        <f t="shared" si="12"/>
        <v>Португалия</v>
      </c>
      <c r="D16" s="68" t="str">
        <f t="shared" si="5"/>
        <v>Англия</v>
      </c>
      <c r="E16" s="68" t="str">
        <f t="shared" si="13"/>
        <v>⁠sliper</v>
      </c>
      <c r="F16" s="68" t="str">
        <f t="shared" si="7"/>
        <v>Dresel</v>
      </c>
      <c r="G16" s="56">
        <f t="shared" si="8"/>
        <v>0</v>
      </c>
      <c r="H16" s="58"/>
      <c r="I16" s="56">
        <f t="shared" si="9"/>
        <v>0</v>
      </c>
      <c r="J16" s="58"/>
      <c r="K16" s="68" t="s">
        <v>41</v>
      </c>
      <c r="L16" s="68" t="s">
        <v>41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138.0</v>
      </c>
      <c r="U16" s="70" t="str">
        <f t="shared" si="10"/>
        <v>11:25 Penalty shot cup (Португалия) ⁠sliper  - (Англия) Dresel</v>
      </c>
      <c r="V16" s="41" t="str">
        <f t="shared" si="11"/>
        <v>0:0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0.4791666666666667</v>
      </c>
      <c r="C17" s="68" t="str">
        <f t="shared" si="12"/>
        <v>Португалия</v>
      </c>
      <c r="D17" s="68" t="str">
        <f t="shared" ref="D17:D22" si="14">TRIM($D$4)</f>
        <v>Нидерланды</v>
      </c>
      <c r="E17" s="68" t="str">
        <f t="shared" si="13"/>
        <v>⁠sliper</v>
      </c>
      <c r="F17" s="68" t="str">
        <f t="shared" ref="F17:F22" si="15">$E$4</f>
        <v>ovoshnoy</v>
      </c>
      <c r="G17" s="56">
        <f t="shared" si="8"/>
        <v>4</v>
      </c>
      <c r="H17" s="58"/>
      <c r="I17" s="56">
        <f t="shared" si="9"/>
        <v>5</v>
      </c>
      <c r="J17" s="58"/>
      <c r="K17" s="50">
        <v>4.0</v>
      </c>
      <c r="L17" s="50">
        <v>5.0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139.0</v>
      </c>
      <c r="U17" s="70" t="str">
        <f t="shared" si="10"/>
        <v>11:30 Penalty shot cup (Португалия) ⁠sliper  - (Нидерланды) ovoshnoy</v>
      </c>
      <c r="V17" s="41" t="str">
        <f t="shared" si="11"/>
        <v>4:5</v>
      </c>
      <c r="W17" s="41"/>
      <c r="X17" s="41"/>
      <c r="Y17" s="41"/>
      <c r="Z17" s="41"/>
      <c r="AA17" s="41"/>
      <c r="AB17" s="41"/>
      <c r="AC17" s="41"/>
      <c r="AD17" s="41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6"/>
      <c r="B18" s="67">
        <v>0.4826388888888889</v>
      </c>
      <c r="C18" s="68" t="str">
        <f t="shared" si="12"/>
        <v>Португалия</v>
      </c>
      <c r="D18" s="68" t="str">
        <f t="shared" si="14"/>
        <v>Нидерланды</v>
      </c>
      <c r="E18" s="68" t="str">
        <f t="shared" si="13"/>
        <v>⁠sliper</v>
      </c>
      <c r="F18" s="68" t="str">
        <f t="shared" si="15"/>
        <v>ovoshnoy</v>
      </c>
      <c r="G18" s="56">
        <f t="shared" si="8"/>
        <v>2</v>
      </c>
      <c r="H18" s="58"/>
      <c r="I18" s="56">
        <f t="shared" ref="I18:I22" si="16">SUM(L18,O18)</f>
        <v>4</v>
      </c>
      <c r="J18" s="58"/>
      <c r="K18" s="68">
        <v>2.0</v>
      </c>
      <c r="L18" s="68">
        <v>4.0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140.0</v>
      </c>
      <c r="U18" s="70" t="str">
        <f t="shared" si="10"/>
        <v>11:35 Penalty shot cup (Португалия) ⁠sliper  - (Нидерланды) ovoshnoy</v>
      </c>
      <c r="V18" s="41" t="str">
        <f t="shared" si="11"/>
        <v>2:4</v>
      </c>
      <c r="W18" s="41"/>
      <c r="X18" s="41"/>
      <c r="Y18" s="41"/>
      <c r="Z18" s="41"/>
      <c r="AA18" s="41"/>
      <c r="AB18" s="41"/>
      <c r="AC18" s="41"/>
      <c r="AD18" s="41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6"/>
      <c r="B19" s="67">
        <v>0.4861111111111111</v>
      </c>
      <c r="C19" s="68" t="str">
        <f t="shared" si="12"/>
        <v>Португалия</v>
      </c>
      <c r="D19" s="68" t="str">
        <f t="shared" si="14"/>
        <v>Нидерланды</v>
      </c>
      <c r="E19" s="68" t="str">
        <f t="shared" si="13"/>
        <v>⁠sliper</v>
      </c>
      <c r="F19" s="68" t="str">
        <f t="shared" si="15"/>
        <v>ovoshnoy</v>
      </c>
      <c r="G19" s="56">
        <f t="shared" si="8"/>
        <v>4</v>
      </c>
      <c r="H19" s="58"/>
      <c r="I19" s="56">
        <f t="shared" si="16"/>
        <v>4</v>
      </c>
      <c r="J19" s="58"/>
      <c r="K19" s="68">
        <v>4.0</v>
      </c>
      <c r="L19" s="68">
        <v>4.0</v>
      </c>
      <c r="M19" s="63">
        <v>2.0</v>
      </c>
      <c r="N19" s="64">
        <v>3.0</v>
      </c>
      <c r="O19" s="74"/>
      <c r="P19" s="46"/>
      <c r="Q19" s="74"/>
      <c r="R19" s="74"/>
      <c r="S19" s="46">
        <v>3.0</v>
      </c>
      <c r="T19" s="69">
        <v>141.0</v>
      </c>
      <c r="U19" s="70" t="str">
        <f t="shared" si="10"/>
        <v>11:40 Penalty shot cup (Португалия) ⁠sliper  - (Нидерланды) ovoshnoy</v>
      </c>
      <c r="V19" s="41" t="str">
        <f t="shared" si="11"/>
        <v>4:4</v>
      </c>
      <c r="W19" s="41"/>
      <c r="X19" s="41"/>
      <c r="Y19" s="41"/>
      <c r="Z19" s="41"/>
      <c r="AA19" s="41"/>
      <c r="AB19" s="41"/>
      <c r="AC19" s="41"/>
      <c r="AD19" s="41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6"/>
      <c r="B20" s="67">
        <v>0.4895833333333333</v>
      </c>
      <c r="C20" s="68" t="str">
        <f t="shared" ref="C20:C25" si="17">TRIM($D$5)</f>
        <v>Англия</v>
      </c>
      <c r="D20" s="68" t="str">
        <f t="shared" si="14"/>
        <v>Нидерланды</v>
      </c>
      <c r="E20" s="68" t="str">
        <f t="shared" ref="E20:E25" si="18">$E$5</f>
        <v>Dresel</v>
      </c>
      <c r="F20" s="68" t="str">
        <f t="shared" si="15"/>
        <v>ovoshnoy</v>
      </c>
      <c r="G20" s="56">
        <f t="shared" si="8"/>
        <v>4</v>
      </c>
      <c r="H20" s="58"/>
      <c r="I20" s="56">
        <f t="shared" si="16"/>
        <v>5</v>
      </c>
      <c r="J20" s="58"/>
      <c r="K20" s="68">
        <v>4.0</v>
      </c>
      <c r="L20" s="68">
        <v>5.0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142.0</v>
      </c>
      <c r="U20" s="70" t="str">
        <f t="shared" si="10"/>
        <v>11:45 Penalty shot cup (Англия) Dresel  - (Нидерланды) ovoshnoy</v>
      </c>
      <c r="V20" s="41" t="str">
        <f t="shared" si="11"/>
        <v>4:5</v>
      </c>
      <c r="W20" s="41"/>
      <c r="X20" s="76"/>
      <c r="Y20" s="41"/>
      <c r="Z20" s="41"/>
      <c r="AA20" s="41"/>
      <c r="AB20" s="41"/>
      <c r="AC20" s="41"/>
      <c r="AD20" s="4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6"/>
      <c r="B21" s="67">
        <v>0.4930555555555556</v>
      </c>
      <c r="C21" s="68" t="str">
        <f t="shared" si="17"/>
        <v>Англия</v>
      </c>
      <c r="D21" s="68" t="str">
        <f t="shared" si="14"/>
        <v>Нидерланды</v>
      </c>
      <c r="E21" s="68" t="str">
        <f t="shared" si="18"/>
        <v>Dresel</v>
      </c>
      <c r="F21" s="68" t="str">
        <f t="shared" si="15"/>
        <v>ovoshnoy</v>
      </c>
      <c r="G21" s="56">
        <f t="shared" si="8"/>
        <v>4</v>
      </c>
      <c r="H21" s="58"/>
      <c r="I21" s="56">
        <f t="shared" si="16"/>
        <v>4</v>
      </c>
      <c r="J21" s="58"/>
      <c r="K21" s="68">
        <v>4.0</v>
      </c>
      <c r="L21" s="68">
        <v>4.0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143.0</v>
      </c>
      <c r="U21" s="70" t="str">
        <f t="shared" si="10"/>
        <v>11:50 Penalty shot cup (Англия) Dresel  - (Нидерланды) ovoshnoy</v>
      </c>
      <c r="V21" s="41" t="str">
        <f t="shared" si="11"/>
        <v>4:4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0.4965277777777778</v>
      </c>
      <c r="C22" s="68" t="str">
        <f t="shared" si="17"/>
        <v>Англия</v>
      </c>
      <c r="D22" s="68" t="str">
        <f t="shared" si="14"/>
        <v>Нидерланды</v>
      </c>
      <c r="E22" s="68" t="str">
        <f t="shared" si="18"/>
        <v>Dresel</v>
      </c>
      <c r="F22" s="68" t="str">
        <f t="shared" si="15"/>
        <v>ovoshnoy</v>
      </c>
      <c r="G22" s="56">
        <f t="shared" si="8"/>
        <v>0</v>
      </c>
      <c r="H22" s="58"/>
      <c r="I22" s="56">
        <f t="shared" si="16"/>
        <v>0</v>
      </c>
      <c r="J22" s="58"/>
      <c r="K22" s="68" t="s">
        <v>41</v>
      </c>
      <c r="L22" s="68" t="s">
        <v>41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144.0</v>
      </c>
      <c r="U22" s="70" t="str">
        <f t="shared" si="10"/>
        <v>11:55 Penalty shot cup (Англия) Dresel  - (Нидерланды) ovoshnoy</v>
      </c>
      <c r="V22" s="41" t="str">
        <f t="shared" si="11"/>
        <v>0:0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0.5</v>
      </c>
      <c r="C23" s="68" t="str">
        <f t="shared" si="17"/>
        <v>Англия</v>
      </c>
      <c r="D23" s="68" t="str">
        <f t="shared" ref="D23:D28" si="19">TRIM($D$6)</f>
        <v>Португалия</v>
      </c>
      <c r="E23" s="68" t="str">
        <f t="shared" si="18"/>
        <v>Dresel</v>
      </c>
      <c r="F23" s="68" t="str">
        <f t="shared" ref="F23:F28" si="20">$E$6</f>
        <v>⁠sliper</v>
      </c>
      <c r="G23" s="56">
        <f t="shared" si="8"/>
        <v>5</v>
      </c>
      <c r="H23" s="58"/>
      <c r="I23" s="56">
        <f t="shared" ref="I23:I29" si="21">SUM(L23)</f>
        <v>5</v>
      </c>
      <c r="J23" s="58"/>
      <c r="K23" s="68">
        <v>5.0</v>
      </c>
      <c r="L23" s="68">
        <v>5.0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145.0</v>
      </c>
      <c r="U23" s="70" t="str">
        <f t="shared" si="10"/>
        <v>12:00 Penalty shot cup (Англия) Dresel  - (Португалия) ⁠sliper</v>
      </c>
      <c r="V23" s="41" t="str">
        <f t="shared" si="11"/>
        <v>5:5</v>
      </c>
      <c r="W23" s="41"/>
      <c r="X23" s="41"/>
      <c r="Y23" s="41"/>
      <c r="Z23" s="41"/>
      <c r="AA23" s="41"/>
      <c r="AB23" s="41"/>
      <c r="AC23" s="41"/>
      <c r="AD23" s="41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1"/>
      <c r="B24" s="67">
        <v>0.5034722222222222</v>
      </c>
      <c r="C24" s="68" t="str">
        <f t="shared" si="17"/>
        <v>Англия</v>
      </c>
      <c r="D24" s="68" t="str">
        <f t="shared" si="19"/>
        <v>Португалия</v>
      </c>
      <c r="E24" s="68" t="str">
        <f t="shared" si="18"/>
        <v>Dresel</v>
      </c>
      <c r="F24" s="68" t="str">
        <f t="shared" si="20"/>
        <v>⁠sliper</v>
      </c>
      <c r="G24" s="56">
        <f t="shared" si="8"/>
        <v>3</v>
      </c>
      <c r="H24" s="58"/>
      <c r="I24" s="56">
        <f t="shared" si="21"/>
        <v>4</v>
      </c>
      <c r="J24" s="58"/>
      <c r="K24" s="68">
        <v>3.0</v>
      </c>
      <c r="L24" s="68">
        <v>4.0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146.0</v>
      </c>
      <c r="U24" s="70" t="str">
        <f t="shared" si="10"/>
        <v>12:05 Penalty shot cup (Англия) Dresel  - (Португалия) ⁠sliper</v>
      </c>
      <c r="V24" s="41" t="str">
        <f t="shared" si="11"/>
        <v>3:4</v>
      </c>
      <c r="W24" s="41"/>
      <c r="X24" s="41"/>
      <c r="Y24" s="41"/>
      <c r="Z24" s="41"/>
      <c r="AA24" s="41"/>
      <c r="AB24" s="41"/>
      <c r="AC24" s="41"/>
      <c r="AD24" s="41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1"/>
      <c r="B25" s="67">
        <v>0.5069444444444444</v>
      </c>
      <c r="C25" s="68" t="str">
        <f t="shared" si="17"/>
        <v>Англия</v>
      </c>
      <c r="D25" s="68" t="str">
        <f t="shared" si="19"/>
        <v>Португалия</v>
      </c>
      <c r="E25" s="68" t="str">
        <f t="shared" si="18"/>
        <v>Dresel</v>
      </c>
      <c r="F25" s="68" t="str">
        <f t="shared" si="20"/>
        <v>⁠sliper</v>
      </c>
      <c r="G25" s="56">
        <f t="shared" si="8"/>
        <v>4</v>
      </c>
      <c r="H25" s="58"/>
      <c r="I25" s="56">
        <f t="shared" si="21"/>
        <v>5</v>
      </c>
      <c r="J25" s="58"/>
      <c r="K25" s="77">
        <v>4.0</v>
      </c>
      <c r="L25" s="77">
        <v>5.0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147.0</v>
      </c>
      <c r="U25" s="70" t="str">
        <f t="shared" si="10"/>
        <v>12:10 Penalty shot cup (Англия) Dresel  - (Португалия) ⁠sliper</v>
      </c>
      <c r="V25" s="41" t="str">
        <f t="shared" si="11"/>
        <v>4:5</v>
      </c>
      <c r="W25" s="41"/>
      <c r="X25" s="41"/>
      <c r="Y25" s="41"/>
      <c r="Z25" s="41"/>
      <c r="AA25" s="41"/>
      <c r="AB25" s="41"/>
      <c r="AC25" s="41"/>
      <c r="AD25" s="41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1"/>
      <c r="B26" s="67">
        <v>0.5104166666666666</v>
      </c>
      <c r="C26" s="68" t="str">
        <f t="shared" ref="C26:C31" si="22">TRIM($D$4)</f>
        <v>Нидерланды</v>
      </c>
      <c r="D26" s="68" t="str">
        <f t="shared" si="19"/>
        <v>Португалия</v>
      </c>
      <c r="E26" s="68" t="str">
        <f t="shared" ref="E26:E31" si="23">$E$4</f>
        <v>ovoshnoy</v>
      </c>
      <c r="F26" s="68" t="str">
        <f t="shared" si="20"/>
        <v>⁠sliper</v>
      </c>
      <c r="G26" s="56">
        <f t="shared" si="8"/>
        <v>5</v>
      </c>
      <c r="H26" s="58"/>
      <c r="I26" s="56">
        <f t="shared" si="21"/>
        <v>3</v>
      </c>
      <c r="J26" s="58"/>
      <c r="K26" s="77">
        <v>5.0</v>
      </c>
      <c r="L26" s="77">
        <v>3.0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148.0</v>
      </c>
      <c r="U26" s="70" t="str">
        <f t="shared" si="10"/>
        <v>12:15 Penalty shot cup (Нидерланды) ovoshnoy  - (Португалия) ⁠sliper</v>
      </c>
      <c r="V26" s="41" t="str">
        <f t="shared" si="11"/>
        <v>5:3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0.5138888888888888</v>
      </c>
      <c r="C27" s="68" t="str">
        <f t="shared" si="22"/>
        <v>Нидерланды</v>
      </c>
      <c r="D27" s="68" t="str">
        <f t="shared" si="19"/>
        <v>Португалия</v>
      </c>
      <c r="E27" s="68" t="str">
        <f t="shared" si="23"/>
        <v>ovoshnoy</v>
      </c>
      <c r="F27" s="68" t="str">
        <f t="shared" si="20"/>
        <v>⁠sliper</v>
      </c>
      <c r="G27" s="56">
        <f t="shared" si="8"/>
        <v>4</v>
      </c>
      <c r="H27" s="58"/>
      <c r="I27" s="56">
        <f t="shared" si="21"/>
        <v>1</v>
      </c>
      <c r="J27" s="58"/>
      <c r="K27" s="77">
        <v>4.0</v>
      </c>
      <c r="L27" s="77">
        <v>1.0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149.0</v>
      </c>
      <c r="U27" s="70" t="str">
        <f t="shared" si="10"/>
        <v>12:20 Penalty shot cup (Нидерланды) ovoshnoy  - (Португалия) ⁠sliper</v>
      </c>
      <c r="V27" s="41" t="str">
        <f t="shared" si="11"/>
        <v>4:1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0.5173611111111112</v>
      </c>
      <c r="C28" s="68" t="str">
        <f t="shared" si="22"/>
        <v>Нидерланды</v>
      </c>
      <c r="D28" s="68" t="str">
        <f t="shared" si="19"/>
        <v>Португалия</v>
      </c>
      <c r="E28" s="68" t="str">
        <f t="shared" si="23"/>
        <v>ovoshnoy</v>
      </c>
      <c r="F28" s="68" t="str">
        <f t="shared" si="20"/>
        <v>⁠sliper</v>
      </c>
      <c r="G28" s="56">
        <f t="shared" si="8"/>
        <v>4</v>
      </c>
      <c r="H28" s="58"/>
      <c r="I28" s="56">
        <f t="shared" si="21"/>
        <v>3</v>
      </c>
      <c r="J28" s="68">
        <v>4.0</v>
      </c>
      <c r="K28" s="78">
        <v>4.0</v>
      </c>
      <c r="L28" s="68">
        <v>3.0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150.0</v>
      </c>
      <c r="U28" s="70" t="str">
        <f t="shared" si="10"/>
        <v>12:25 Penalty shot cup (Нидерланды) ovoshnoy  - (Португалия) ⁠sliper</v>
      </c>
      <c r="V28" s="41" t="str">
        <f t="shared" si="11"/>
        <v>4:3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0.5208333333333334</v>
      </c>
      <c r="C29" s="68" t="str">
        <f t="shared" si="22"/>
        <v>Нидерланды</v>
      </c>
      <c r="D29" s="68" t="str">
        <f t="shared" ref="D29:D34" si="24">TRIM($D$5)</f>
        <v>Англия</v>
      </c>
      <c r="E29" s="68" t="str">
        <f t="shared" si="23"/>
        <v>ovoshnoy</v>
      </c>
      <c r="F29" s="68" t="str">
        <f t="shared" ref="F29:F34" si="25">$E$5</f>
        <v>Dresel</v>
      </c>
      <c r="G29" s="56">
        <f t="shared" si="8"/>
        <v>4</v>
      </c>
      <c r="H29" s="58"/>
      <c r="I29" s="56">
        <f t="shared" si="21"/>
        <v>2</v>
      </c>
      <c r="J29" s="56"/>
      <c r="K29" s="78">
        <v>4.0</v>
      </c>
      <c r="L29" s="68">
        <v>2.0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151.0</v>
      </c>
      <c r="U29" s="70" t="str">
        <f t="shared" si="10"/>
        <v>12:30 Penalty shot cup (Нидерланды) ovoshnoy  - (Англия) Dresel</v>
      </c>
      <c r="V29" s="41" t="str">
        <f t="shared" si="11"/>
        <v>4:2</v>
      </c>
      <c r="W29" s="41"/>
      <c r="X29" s="41"/>
      <c r="Y29" s="41"/>
      <c r="Z29" s="41"/>
      <c r="AA29" s="41"/>
      <c r="AB29" s="41"/>
      <c r="AC29" s="41"/>
      <c r="AD29" s="41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1"/>
      <c r="B30" s="67">
        <v>0.5243055555555556</v>
      </c>
      <c r="C30" s="68" t="str">
        <f t="shared" si="22"/>
        <v>Нидерланды</v>
      </c>
      <c r="D30" s="68" t="str">
        <f t="shared" si="24"/>
        <v>Англия</v>
      </c>
      <c r="E30" s="68" t="str">
        <f t="shared" si="23"/>
        <v>ovoshnoy</v>
      </c>
      <c r="F30" s="68" t="str">
        <f t="shared" si="25"/>
        <v>Dresel</v>
      </c>
      <c r="G30" s="56">
        <f t="shared" si="8"/>
        <v>3</v>
      </c>
      <c r="H30" s="58"/>
      <c r="I30" s="56">
        <f t="shared" ref="I30:I34" si="26">SUM(L30,O30)</f>
        <v>4</v>
      </c>
      <c r="J30" s="58"/>
      <c r="K30" s="68">
        <v>3.0</v>
      </c>
      <c r="L30" s="68">
        <v>4.0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152.0</v>
      </c>
      <c r="U30" s="70" t="str">
        <f t="shared" si="10"/>
        <v>12:35 Penalty shot cup (Нидерланды) ovoshnoy  - (Англия) Dresel</v>
      </c>
      <c r="V30" s="41" t="str">
        <f t="shared" si="11"/>
        <v>3:4</v>
      </c>
      <c r="W30" s="41"/>
      <c r="X30" s="41"/>
      <c r="Y30" s="41"/>
      <c r="Z30" s="41"/>
      <c r="AA30" s="41"/>
      <c r="AB30" s="41"/>
      <c r="AC30" s="41"/>
      <c r="AD30" s="41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1"/>
      <c r="B31" s="67">
        <v>0.5277777777777778</v>
      </c>
      <c r="C31" s="68" t="str">
        <f t="shared" si="22"/>
        <v>Нидерланды</v>
      </c>
      <c r="D31" s="68" t="str">
        <f t="shared" si="24"/>
        <v>Англия</v>
      </c>
      <c r="E31" s="68" t="str">
        <f t="shared" si="23"/>
        <v>ovoshnoy</v>
      </c>
      <c r="F31" s="68" t="str">
        <f t="shared" si="25"/>
        <v>Dresel</v>
      </c>
      <c r="G31" s="56">
        <f t="shared" si="8"/>
        <v>0</v>
      </c>
      <c r="H31" s="58"/>
      <c r="I31" s="56">
        <f t="shared" si="26"/>
        <v>0</v>
      </c>
      <c r="J31" s="58"/>
      <c r="K31" s="68" t="s">
        <v>41</v>
      </c>
      <c r="L31" s="68" t="s">
        <v>41</v>
      </c>
      <c r="M31" s="46"/>
      <c r="N31" s="70">
        <v>3.0</v>
      </c>
      <c r="O31" s="46"/>
      <c r="P31" s="46"/>
      <c r="Q31" s="46"/>
      <c r="R31" s="46"/>
      <c r="S31" s="46">
        <v>3.0</v>
      </c>
      <c r="T31" s="69">
        <v>153.0</v>
      </c>
      <c r="U31" s="70" t="str">
        <f t="shared" si="10"/>
        <v>12:40 Penalty shot cup (Нидерланды) ovoshnoy  - (Англия) Dresel</v>
      </c>
      <c r="V31" s="41" t="str">
        <f t="shared" si="11"/>
        <v>0:0</v>
      </c>
      <c r="W31" s="41"/>
      <c r="X31" s="41"/>
      <c r="Y31" s="41"/>
      <c r="Z31" s="41"/>
      <c r="AA31" s="41"/>
      <c r="AB31" s="41"/>
      <c r="AC31" s="41"/>
      <c r="AD31" s="41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1"/>
      <c r="B32" s="67">
        <v>0.53125</v>
      </c>
      <c r="C32" s="68" t="str">
        <f t="shared" ref="C32:C37" si="27">TRIM($D$6)</f>
        <v>Португалия</v>
      </c>
      <c r="D32" s="68" t="str">
        <f t="shared" si="24"/>
        <v>Англия</v>
      </c>
      <c r="E32" s="68" t="str">
        <f t="shared" ref="E32:E37" si="28">$E$6</f>
        <v>⁠sliper</v>
      </c>
      <c r="F32" s="68" t="str">
        <f t="shared" si="25"/>
        <v>Dresel</v>
      </c>
      <c r="G32" s="56">
        <f t="shared" si="8"/>
        <v>3</v>
      </c>
      <c r="H32" s="58"/>
      <c r="I32" s="56">
        <f t="shared" si="26"/>
        <v>4</v>
      </c>
      <c r="J32" s="58"/>
      <c r="K32" s="68">
        <v>3.0</v>
      </c>
      <c r="L32" s="68">
        <v>4.0</v>
      </c>
      <c r="M32" s="46"/>
      <c r="N32" s="70">
        <v>1.0</v>
      </c>
      <c r="O32" s="46"/>
      <c r="P32" s="46"/>
      <c r="Q32" s="46"/>
      <c r="R32" s="46"/>
      <c r="S32" s="46">
        <v>1.0</v>
      </c>
      <c r="T32" s="69">
        <v>154.0</v>
      </c>
      <c r="U32" s="70" t="str">
        <f t="shared" si="10"/>
        <v>12:45 Penalty shot cup (Португалия) ⁠sliper  - (Англия) Dresel</v>
      </c>
      <c r="V32" s="41" t="str">
        <f t="shared" si="11"/>
        <v>3:4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0.5347222222222222</v>
      </c>
      <c r="C33" s="68" t="str">
        <f t="shared" si="27"/>
        <v>Португалия</v>
      </c>
      <c r="D33" s="68" t="str">
        <f t="shared" si="24"/>
        <v>Англия</v>
      </c>
      <c r="E33" s="68" t="str">
        <f t="shared" si="28"/>
        <v>⁠sliper</v>
      </c>
      <c r="F33" s="68" t="str">
        <f t="shared" si="25"/>
        <v>Dresel</v>
      </c>
      <c r="G33" s="56">
        <f t="shared" si="8"/>
        <v>4</v>
      </c>
      <c r="H33" s="58"/>
      <c r="I33" s="56">
        <f t="shared" si="26"/>
        <v>4</v>
      </c>
      <c r="J33" s="58">
        <v>5.0</v>
      </c>
      <c r="K33" s="68">
        <v>4.0</v>
      </c>
      <c r="L33" s="68">
        <v>4.0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155.0</v>
      </c>
      <c r="U33" s="70" t="str">
        <f t="shared" si="10"/>
        <v>12:50 Penalty shot cup (Португалия) ⁠sliper  - (Англия) Dresel</v>
      </c>
      <c r="V33" s="41" t="str">
        <f t="shared" si="11"/>
        <v>4:4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0.5381944444444444</v>
      </c>
      <c r="C34" s="68" t="str">
        <f t="shared" si="27"/>
        <v>Португалия</v>
      </c>
      <c r="D34" s="68" t="str">
        <f t="shared" si="24"/>
        <v>Англия</v>
      </c>
      <c r="E34" s="68" t="str">
        <f t="shared" si="28"/>
        <v>⁠sliper</v>
      </c>
      <c r="F34" s="68" t="str">
        <f t="shared" si="25"/>
        <v>Dresel</v>
      </c>
      <c r="G34" s="56">
        <f t="shared" si="8"/>
        <v>4</v>
      </c>
      <c r="H34" s="58"/>
      <c r="I34" s="56">
        <f t="shared" si="26"/>
        <v>5</v>
      </c>
      <c r="J34" s="58"/>
      <c r="K34" s="68">
        <v>4.0</v>
      </c>
      <c r="L34" s="68">
        <v>5.0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156.0</v>
      </c>
      <c r="U34" s="70" t="str">
        <f t="shared" si="10"/>
        <v>12:55 Penalty shot cup (Португалия) ⁠sliper  - (Англия) Dresel</v>
      </c>
      <c r="V34" s="41" t="str">
        <f t="shared" si="11"/>
        <v>4:5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0.5416666666666666</v>
      </c>
      <c r="C35" s="68" t="str">
        <f t="shared" si="27"/>
        <v>Португалия</v>
      </c>
      <c r="D35" s="68" t="str">
        <f t="shared" ref="D35:D40" si="29">TRIM($D$4)</f>
        <v>Нидерланды</v>
      </c>
      <c r="E35" s="68" t="str">
        <f t="shared" si="28"/>
        <v>⁠sliper</v>
      </c>
      <c r="F35" s="68" t="str">
        <f t="shared" ref="F35:F40" si="30">$E$4</f>
        <v>ovoshnoy</v>
      </c>
      <c r="G35" s="56">
        <f t="shared" si="8"/>
        <v>4</v>
      </c>
      <c r="H35" s="58"/>
      <c r="I35" s="56">
        <f t="shared" ref="I35:I46" si="31">SUM(L35)</f>
        <v>4</v>
      </c>
      <c r="J35" s="58"/>
      <c r="K35" s="68">
        <v>4.0</v>
      </c>
      <c r="L35" s="68">
        <v>4.0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157.0</v>
      </c>
      <c r="U35" s="70" t="str">
        <f t="shared" si="10"/>
        <v>13:00 Penalty shot cup (Португалия) ⁠sliper  - (Нидерланды) ovoshnoy</v>
      </c>
      <c r="V35" s="41" t="str">
        <f t="shared" si="11"/>
        <v>4:4</v>
      </c>
      <c r="W35" s="41"/>
      <c r="X35" s="41"/>
      <c r="Y35" s="41"/>
      <c r="Z35" s="41"/>
      <c r="AA35" s="41"/>
      <c r="AB35" s="41"/>
      <c r="AC35" s="41"/>
      <c r="AD35" s="41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1"/>
      <c r="B36" s="67">
        <v>0.5451388888888888</v>
      </c>
      <c r="C36" s="68" t="str">
        <f t="shared" si="27"/>
        <v>Португалия</v>
      </c>
      <c r="D36" s="68" t="str">
        <f t="shared" si="29"/>
        <v>Нидерланды</v>
      </c>
      <c r="E36" s="68" t="str">
        <f t="shared" si="28"/>
        <v>⁠sliper</v>
      </c>
      <c r="F36" s="68" t="str">
        <f t="shared" si="30"/>
        <v>ovoshnoy</v>
      </c>
      <c r="G36" s="56">
        <f t="shared" si="8"/>
        <v>0</v>
      </c>
      <c r="H36" s="58"/>
      <c r="I36" s="56">
        <f t="shared" si="31"/>
        <v>0</v>
      </c>
      <c r="J36" s="58"/>
      <c r="K36" s="68" t="s">
        <v>41</v>
      </c>
      <c r="L36" s="68" t="s">
        <v>41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158.0</v>
      </c>
      <c r="U36" s="70" t="str">
        <f t="shared" si="10"/>
        <v>13:05 Penalty shot cup (Португалия) ⁠sliper  - (Нидерланды) ovoshnoy</v>
      </c>
      <c r="V36" s="41" t="str">
        <f t="shared" si="11"/>
        <v>0:0</v>
      </c>
      <c r="W36" s="41"/>
      <c r="X36" s="41"/>
      <c r="Y36" s="41"/>
      <c r="Z36" s="41"/>
      <c r="AA36" s="41"/>
      <c r="AB36" s="41"/>
      <c r="AC36" s="41"/>
      <c r="AD36" s="41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1"/>
      <c r="B37" s="67">
        <v>0.5486111111111112</v>
      </c>
      <c r="C37" s="68" t="str">
        <f t="shared" si="27"/>
        <v>Португалия</v>
      </c>
      <c r="D37" s="68" t="str">
        <f t="shared" si="29"/>
        <v>Нидерланды</v>
      </c>
      <c r="E37" s="68" t="str">
        <f t="shared" si="28"/>
        <v>⁠sliper</v>
      </c>
      <c r="F37" s="68" t="str">
        <f t="shared" si="30"/>
        <v>ovoshnoy</v>
      </c>
      <c r="G37" s="56">
        <f t="shared" si="8"/>
        <v>4</v>
      </c>
      <c r="H37" s="58"/>
      <c r="I37" s="56">
        <f t="shared" si="31"/>
        <v>5</v>
      </c>
      <c r="J37" s="58"/>
      <c r="K37" s="68">
        <v>4.0</v>
      </c>
      <c r="L37" s="68">
        <v>5.0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159.0</v>
      </c>
      <c r="U37" s="70" t="str">
        <f t="shared" si="10"/>
        <v>13:10 Penalty shot cup (Португалия) ⁠sliper  - (Нидерланды) ovoshnoy</v>
      </c>
      <c r="V37" s="41" t="str">
        <f t="shared" si="11"/>
        <v>4:5</v>
      </c>
      <c r="W37" s="41"/>
      <c r="X37" s="41"/>
      <c r="Y37" s="41"/>
      <c r="Z37" s="41"/>
      <c r="AA37" s="41"/>
      <c r="AB37" s="41"/>
      <c r="AC37" s="41"/>
      <c r="AD37" s="41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1"/>
      <c r="B38" s="67">
        <v>0.5520833333333334</v>
      </c>
      <c r="C38" s="68" t="str">
        <f t="shared" ref="C38:C43" si="32">TRIM($D$5)</f>
        <v>Англия</v>
      </c>
      <c r="D38" s="68" t="str">
        <f t="shared" si="29"/>
        <v>Нидерланды</v>
      </c>
      <c r="E38" s="68" t="str">
        <f t="shared" ref="E38:E43" si="33">$E$5</f>
        <v>Dresel</v>
      </c>
      <c r="F38" s="68" t="str">
        <f t="shared" si="30"/>
        <v>ovoshnoy</v>
      </c>
      <c r="G38" s="56">
        <f t="shared" si="8"/>
        <v>4</v>
      </c>
      <c r="H38" s="41"/>
      <c r="I38" s="56">
        <f t="shared" si="31"/>
        <v>4</v>
      </c>
      <c r="J38" s="41"/>
      <c r="K38" s="68">
        <v>4.0</v>
      </c>
      <c r="L38" s="68">
        <v>4.0</v>
      </c>
      <c r="M38" s="76"/>
      <c r="N38" s="70">
        <v>1.0</v>
      </c>
      <c r="O38" s="41"/>
      <c r="P38" s="41"/>
      <c r="Q38" s="41"/>
      <c r="R38" s="41"/>
      <c r="S38" s="46">
        <v>1.0</v>
      </c>
      <c r="T38" s="69">
        <v>160.0</v>
      </c>
      <c r="U38" s="70" t="str">
        <f t="shared" si="10"/>
        <v>13:15 Penalty shot cup (Англия) Dresel  - (Нидерланды) ovoshnoy</v>
      </c>
      <c r="V38" s="41" t="str">
        <f t="shared" si="11"/>
        <v>4:4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0.5555555555555556</v>
      </c>
      <c r="C39" s="68" t="str">
        <f t="shared" si="32"/>
        <v>Англия</v>
      </c>
      <c r="D39" s="68" t="str">
        <f t="shared" si="29"/>
        <v>Нидерланды</v>
      </c>
      <c r="E39" s="68" t="str">
        <f t="shared" si="33"/>
        <v>Dresel</v>
      </c>
      <c r="F39" s="68" t="str">
        <f t="shared" si="30"/>
        <v>ovoshnoy</v>
      </c>
      <c r="G39" s="56">
        <f t="shared" si="8"/>
        <v>2</v>
      </c>
      <c r="H39" s="41"/>
      <c r="I39" s="56">
        <f t="shared" si="31"/>
        <v>4</v>
      </c>
      <c r="J39" s="41"/>
      <c r="K39" s="68">
        <v>2.0</v>
      </c>
      <c r="L39" s="68">
        <v>4.0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161.0</v>
      </c>
      <c r="U39" s="70" t="str">
        <f t="shared" si="10"/>
        <v>13:20 Penalty shot cup (Англия) Dresel  - (Нидерланды) ovoshnoy</v>
      </c>
      <c r="V39" s="41" t="str">
        <f t="shared" si="11"/>
        <v>2:4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0.5590277777777778</v>
      </c>
      <c r="C40" s="68" t="str">
        <f t="shared" si="32"/>
        <v>Англия</v>
      </c>
      <c r="D40" s="68" t="str">
        <f t="shared" si="29"/>
        <v>Нидерланды</v>
      </c>
      <c r="E40" s="68" t="str">
        <f t="shared" si="33"/>
        <v>Dresel</v>
      </c>
      <c r="F40" s="68" t="str">
        <f t="shared" si="30"/>
        <v>ovoshnoy</v>
      </c>
      <c r="G40" s="56">
        <f t="shared" si="8"/>
        <v>3</v>
      </c>
      <c r="H40" s="41"/>
      <c r="I40" s="56">
        <f t="shared" si="31"/>
        <v>4</v>
      </c>
      <c r="J40" s="41"/>
      <c r="K40" s="68">
        <v>3.0</v>
      </c>
      <c r="L40" s="68">
        <v>4.0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162.0</v>
      </c>
      <c r="U40" s="70" t="str">
        <f t="shared" si="10"/>
        <v>13:25 Penalty shot cup (Англия) Dresel  - (Нидерланды) ovoshnoy</v>
      </c>
      <c r="V40" s="41" t="str">
        <f t="shared" si="11"/>
        <v>3:4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0.5625</v>
      </c>
      <c r="C41" s="68" t="str">
        <f t="shared" si="32"/>
        <v>Англия</v>
      </c>
      <c r="D41" s="68" t="str">
        <f t="shared" ref="D41:D46" si="34">TRIM($D$6)</f>
        <v>Португалия</v>
      </c>
      <c r="E41" s="68" t="str">
        <f t="shared" si="33"/>
        <v>Dresel</v>
      </c>
      <c r="F41" s="68" t="str">
        <f t="shared" ref="F41:F46" si="35">$E$6</f>
        <v>⁠sliper</v>
      </c>
      <c r="G41" s="56">
        <f t="shared" si="8"/>
        <v>5</v>
      </c>
      <c r="H41" s="41"/>
      <c r="I41" s="56">
        <f t="shared" si="31"/>
        <v>4</v>
      </c>
      <c r="J41" s="41"/>
      <c r="K41" s="68">
        <v>5.0</v>
      </c>
      <c r="L41" s="68">
        <v>4.0</v>
      </c>
      <c r="M41" s="42">
        <v>4.0</v>
      </c>
      <c r="N41" s="70">
        <v>3.0</v>
      </c>
      <c r="O41" s="41"/>
      <c r="P41" s="41"/>
      <c r="Q41" s="41"/>
      <c r="R41" s="41"/>
      <c r="S41" s="46">
        <v>1.0</v>
      </c>
      <c r="T41" s="69">
        <v>163.0</v>
      </c>
      <c r="U41" s="70" t="str">
        <f t="shared" si="10"/>
        <v>13:30 Penalty shot cup (Англия) Dresel  - (Португалия) ⁠sliper</v>
      </c>
      <c r="V41" s="41" t="str">
        <f t="shared" si="11"/>
        <v>5:4</v>
      </c>
      <c r="W41" s="79"/>
      <c r="X41" s="79"/>
      <c r="Y41" s="79"/>
      <c r="Z41" s="41"/>
      <c r="AA41" s="41"/>
      <c r="AB41" s="41"/>
      <c r="AC41" s="41"/>
      <c r="AD41" s="41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1"/>
      <c r="B42" s="67">
        <v>0.5659722222222222</v>
      </c>
      <c r="C42" s="68" t="str">
        <f t="shared" si="32"/>
        <v>Англия</v>
      </c>
      <c r="D42" s="68" t="str">
        <f t="shared" si="34"/>
        <v>Португалия</v>
      </c>
      <c r="E42" s="68" t="str">
        <f t="shared" si="33"/>
        <v>Dresel</v>
      </c>
      <c r="F42" s="68" t="str">
        <f t="shared" si="35"/>
        <v>⁠sliper</v>
      </c>
      <c r="G42" s="56">
        <f t="shared" si="8"/>
        <v>5</v>
      </c>
      <c r="H42" s="41"/>
      <c r="I42" s="56">
        <f t="shared" si="31"/>
        <v>3</v>
      </c>
      <c r="J42" s="41"/>
      <c r="K42" s="68">
        <v>5.0</v>
      </c>
      <c r="L42" s="68">
        <v>3.0</v>
      </c>
      <c r="M42" s="42"/>
      <c r="N42" s="70">
        <v>3.0</v>
      </c>
      <c r="O42" s="41"/>
      <c r="P42" s="41"/>
      <c r="Q42" s="41"/>
      <c r="R42" s="41"/>
      <c r="S42" s="46">
        <v>2.0</v>
      </c>
      <c r="T42" s="69">
        <v>164.0</v>
      </c>
      <c r="U42" s="70" t="str">
        <f t="shared" si="10"/>
        <v>13:35 Penalty shot cup (Англия) Dresel  - (Португалия) ⁠sliper</v>
      </c>
      <c r="V42" s="41" t="str">
        <f t="shared" si="11"/>
        <v>5:3</v>
      </c>
      <c r="W42" s="79"/>
      <c r="X42" s="79"/>
      <c r="Y42" s="79"/>
      <c r="Z42" s="41"/>
      <c r="AA42" s="41"/>
      <c r="AB42" s="41"/>
      <c r="AC42" s="41"/>
      <c r="AD42" s="41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1"/>
      <c r="B43" s="67">
        <v>0.5694444444444444</v>
      </c>
      <c r="C43" s="68" t="str">
        <f t="shared" si="32"/>
        <v>Англия</v>
      </c>
      <c r="D43" s="68" t="str">
        <f t="shared" si="34"/>
        <v>Португалия</v>
      </c>
      <c r="E43" s="68" t="str">
        <f t="shared" si="33"/>
        <v>Dresel</v>
      </c>
      <c r="F43" s="68" t="str">
        <f t="shared" si="35"/>
        <v>⁠sliper</v>
      </c>
      <c r="G43" s="56">
        <f t="shared" si="8"/>
        <v>0</v>
      </c>
      <c r="H43" s="41"/>
      <c r="I43" s="56">
        <f t="shared" si="31"/>
        <v>0</v>
      </c>
      <c r="J43" s="41"/>
      <c r="K43" s="68" t="s">
        <v>41</v>
      </c>
      <c r="L43" s="68" t="s">
        <v>41</v>
      </c>
      <c r="M43" s="42">
        <v>3.0</v>
      </c>
      <c r="N43" s="70">
        <v>3.0</v>
      </c>
      <c r="O43" s="41"/>
      <c r="P43" s="41"/>
      <c r="Q43" s="41"/>
      <c r="R43" s="41"/>
      <c r="S43" s="46">
        <v>3.0</v>
      </c>
      <c r="T43" s="69">
        <v>165.0</v>
      </c>
      <c r="U43" s="70" t="str">
        <f t="shared" si="10"/>
        <v>13:40 Penalty shot cup (Англия) Dresel  - (Португалия) ⁠sliper</v>
      </c>
      <c r="V43" s="41" t="str">
        <f t="shared" si="11"/>
        <v>0:0</v>
      </c>
      <c r="W43" s="79"/>
      <c r="X43" s="79"/>
      <c r="Y43" s="79"/>
      <c r="Z43" s="41"/>
      <c r="AA43" s="41"/>
      <c r="AB43" s="41"/>
      <c r="AC43" s="41"/>
      <c r="AD43" s="41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1"/>
      <c r="B44" s="67">
        <v>0.5729166666666666</v>
      </c>
      <c r="C44" s="68" t="str">
        <f t="shared" ref="C44:C46" si="36">TRIM($D$4)</f>
        <v>Нидерланды</v>
      </c>
      <c r="D44" s="68" t="str">
        <f t="shared" si="34"/>
        <v>Португалия</v>
      </c>
      <c r="E44" s="68" t="str">
        <f t="shared" ref="E44:E46" si="37">$E$4</f>
        <v>ovoshnoy</v>
      </c>
      <c r="F44" s="68" t="str">
        <f t="shared" si="35"/>
        <v>⁠sliper</v>
      </c>
      <c r="G44" s="56">
        <f t="shared" si="8"/>
        <v>4</v>
      </c>
      <c r="H44" s="41"/>
      <c r="I44" s="56">
        <f t="shared" si="31"/>
        <v>4</v>
      </c>
      <c r="J44" s="41"/>
      <c r="K44" s="68">
        <v>4.0</v>
      </c>
      <c r="L44" s="68">
        <v>4.0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166.0</v>
      </c>
      <c r="U44" s="70" t="str">
        <f t="shared" si="10"/>
        <v>13:45 Penalty shot cup (Нидерланды) ovoshnoy  - (Португалия) ⁠sliper</v>
      </c>
      <c r="V44" s="41" t="str">
        <f t="shared" si="11"/>
        <v>4:4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0.5763888888888888</v>
      </c>
      <c r="C45" s="68" t="str">
        <f t="shared" si="36"/>
        <v>Нидерланды</v>
      </c>
      <c r="D45" s="68" t="str">
        <f t="shared" si="34"/>
        <v>Португалия</v>
      </c>
      <c r="E45" s="68" t="str">
        <f t="shared" si="37"/>
        <v>ovoshnoy</v>
      </c>
      <c r="F45" s="68" t="str">
        <f t="shared" si="35"/>
        <v>⁠sliper</v>
      </c>
      <c r="G45" s="56">
        <f t="shared" si="8"/>
        <v>4</v>
      </c>
      <c r="H45" s="41"/>
      <c r="I45" s="56">
        <f t="shared" si="31"/>
        <v>4</v>
      </c>
      <c r="J45" s="41"/>
      <c r="K45" s="68">
        <v>4.0</v>
      </c>
      <c r="L45" s="68">
        <v>4.0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167.0</v>
      </c>
      <c r="U45" s="70" t="str">
        <f t="shared" si="10"/>
        <v>13:50 Penalty shot cup (Нидерланды) ovoshnoy  - (Португалия) ⁠sliper</v>
      </c>
      <c r="V45" s="41" t="str">
        <f t="shared" si="11"/>
        <v>4:4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0.5798611111111112</v>
      </c>
      <c r="C46" s="68" t="str">
        <f t="shared" si="36"/>
        <v>Нидерланды</v>
      </c>
      <c r="D46" s="68" t="str">
        <f t="shared" si="34"/>
        <v>Португалия</v>
      </c>
      <c r="E46" s="68" t="str">
        <f t="shared" si="37"/>
        <v>ovoshnoy</v>
      </c>
      <c r="F46" s="68" t="str">
        <f t="shared" si="35"/>
        <v>⁠sliper</v>
      </c>
      <c r="G46" s="56">
        <f t="shared" si="8"/>
        <v>1</v>
      </c>
      <c r="H46" s="41"/>
      <c r="I46" s="56">
        <f t="shared" si="31"/>
        <v>3</v>
      </c>
      <c r="J46" s="41"/>
      <c r="K46" s="68">
        <v>1.0</v>
      </c>
      <c r="L46" s="68">
        <v>3.0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168.0</v>
      </c>
      <c r="U46" s="70" t="str">
        <f t="shared" si="10"/>
        <v>13:55 Penalty shot cup (Нидерланды) ovoshnoy  - (Португалия) ⁠sliper</v>
      </c>
      <c r="V46" s="41" t="str">
        <f t="shared" si="11"/>
        <v>1:3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48</v>
      </c>
      <c r="F1" s="6">
        <f>'ТУР1'!$F$1</f>
        <v>45675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45675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rasval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7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9</v>
      </c>
      <c r="AJ3" s="7">
        <f t="array" ref="AJ3">SUM(('ТУР3'!home=AF3)*('ТУР3'!homescore&lt;'ТУР3'!visitorscore),('ТУР3'!visitor=AF3)*('ТУР3'!visitorscore&lt;'ТУР3'!homescore))</f>
        <v>8</v>
      </c>
      <c r="AK3" s="31">
        <f t="array" ref="AK3">SUMIF('ТУР3'!home,AF3,'ТУР3'!homescore)+SUMIF('ТУР3'!visitor,AF3,'ТУР3'!visitorscore)</f>
        <v>80</v>
      </c>
      <c r="AL3" s="32">
        <f t="array" ref="AL3">SUMIF('ТУР3'!home,AF3,'ТУР3'!visitorscore)+SUMIF('ТУР3'!visitor,AF3,'ТУР3'!homescore)</f>
        <v>81</v>
      </c>
      <c r="AM3" s="7">
        <f t="shared" ref="AM3:AM5" si="2">AK3-AL3</f>
        <v>-1</v>
      </c>
      <c r="AN3" s="31">
        <f t="array" ref="AN3">AH3*Options!$B$2+AI3*Options!$B$3+AJ3*Options!$B$4+VLOOKUP(AF3,$E$4:$F$9,2,0)</f>
        <v>30</v>
      </c>
      <c r="AO3" s="11">
        <f t="shared" ref="AO3:AO5" si="3">AK3+AM3*10000+AN3*100000000</f>
        <v>2999990080</v>
      </c>
    </row>
    <row r="4">
      <c r="A4" s="11"/>
      <c r="B4" s="8"/>
      <c r="C4" s="40" t="s">
        <v>49</v>
      </c>
      <c r="D4" s="90" t="s">
        <v>50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Rodger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9</v>
      </c>
      <c r="Y4" s="26">
        <f t="array" ref="Y4">VLOOKUP($U4,$AF$3:$AN$5,5,0)</f>
        <v>5</v>
      </c>
      <c r="Z4" s="26">
        <f t="array" ref="Z4">VLOOKUP($U4,$AF$3:$AN$5,6,0)</f>
        <v>79</v>
      </c>
      <c r="AA4" s="26">
        <f t="array" ref="AA4">VLOOKUP($U4,$AF$3:$AN$5,7,0)</f>
        <v>74</v>
      </c>
      <c r="AB4" s="26">
        <f t="array" ref="AB4">VLOOKUP($U4,$AF$3:$AN$5,8,0)</f>
        <v>5</v>
      </c>
      <c r="AC4" s="26">
        <f t="array" ref="AC4">VLOOKUP($U4,$AF$3:$AN$5,9,0)</f>
        <v>39</v>
      </c>
      <c r="AD4" s="38"/>
      <c r="AE4" s="11"/>
      <c r="AF4" s="39" t="str">
        <f t="shared" si="1"/>
        <v>Rodger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10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9</v>
      </c>
      <c r="AJ4" s="7">
        <f t="array" ref="AJ4">SUM(('ТУР3'!home=AF4)*('ТУР3'!homescore&lt;'ТУР3'!visitorscore),('ТУР3'!visitor=AF4)*('ТУР3'!visitorscore&lt;'ТУР3'!homescore))</f>
        <v>5</v>
      </c>
      <c r="AK4" s="31">
        <f t="array" ref="AK4">SUMIF('ТУР3'!home,AF4,'ТУР3'!homescore)+SUMIF('ТУР3'!visitor,AF4,'ТУР3'!visitorscore)</f>
        <v>79</v>
      </c>
      <c r="AL4" s="32">
        <f t="array" ref="AL4">SUMIF('ТУР3'!home,AF4,'ТУР3'!visitorscore)+SUMIF('ТУР3'!visitor,AF4,'ТУР3'!homescore)</f>
        <v>74</v>
      </c>
      <c r="AM4" s="7">
        <f t="shared" si="2"/>
        <v>5</v>
      </c>
      <c r="AN4" s="31">
        <f t="array" ref="AN4">AH4*Options!$B$2+AI4*Options!$B$3+AJ4*Options!$B$4+VLOOKUP(AF4,$E$4:$F$9,2,0)</f>
        <v>39</v>
      </c>
      <c r="AO4" s="11">
        <f t="shared" si="3"/>
        <v>3900050079</v>
      </c>
    </row>
    <row r="5">
      <c r="A5" s="11"/>
      <c r="B5" s="8"/>
      <c r="C5" s="40" t="s">
        <v>52</v>
      </c>
      <c r="D5" s="90" t="s">
        <v>45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rasval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9</v>
      </c>
      <c r="Y5" s="26">
        <f t="array" ref="Y5">VLOOKUP($U5,$AF$3:$AN$5,5,0)</f>
        <v>8</v>
      </c>
      <c r="Z5" s="26">
        <f t="array" ref="Z5">VLOOKUP($U5,$AF$3:$AN$5,6,0)</f>
        <v>80</v>
      </c>
      <c r="AA5" s="26">
        <f t="array" ref="AA5">VLOOKUP($U5,$AF$3:$AN$5,7,0)</f>
        <v>81</v>
      </c>
      <c r="AB5" s="26">
        <f t="array" ref="AB5">VLOOKUP($U5,$AF$3:$AN$5,8,0)</f>
        <v>-1</v>
      </c>
      <c r="AC5" s="26">
        <f t="array" ref="AC5">VLOOKUP($U5,$AF$3:$AN$5,9,0)</f>
        <v>30</v>
      </c>
      <c r="AD5" s="38"/>
      <c r="AE5" s="11"/>
      <c r="AF5" s="39" t="str">
        <f t="shared" si="1"/>
        <v>AKMAN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5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10</v>
      </c>
      <c r="AJ5" s="7">
        <f t="array" ref="AJ5">SUM(('ТУР3'!home=AF5)*('ТУР3'!homescore&lt;'ТУР3'!visitorscore),('ТУР3'!visitor=AF5)*('ТУР3'!visitorscore&lt;'ТУР3'!homescore))</f>
        <v>9</v>
      </c>
      <c r="AK5" s="31">
        <f t="array" ref="AK5">SUMIF('ТУР3'!home,AF5,'ТУР3'!homescore)+SUMIF('ТУР3'!visitor,AF5,'ТУР3'!visitorscore)</f>
        <v>68</v>
      </c>
      <c r="AL5" s="32">
        <f t="array" ref="AL5">SUMIF('ТУР3'!home,AF5,'ТУР3'!visitorscore)+SUMIF('ТУР3'!visitor,AF5,'ТУР3'!homescore)</f>
        <v>72</v>
      </c>
      <c r="AM5" s="7">
        <f t="shared" si="2"/>
        <v>-4</v>
      </c>
      <c r="AN5" s="31">
        <f t="array" ref="AN5">AH5*Options!$B$2+AI5*Options!$B$3+AJ5*Options!$B$4+VLOOKUP(AF5,$E$4:$F$9,2,0)</f>
        <v>25</v>
      </c>
      <c r="AO5" s="11">
        <f t="shared" si="3"/>
        <v>2499960068</v>
      </c>
    </row>
    <row r="6">
      <c r="A6" s="11"/>
      <c r="B6" s="8"/>
      <c r="C6" s="40" t="s">
        <v>54</v>
      </c>
      <c r="D6" s="90" t="s">
        <v>27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AKMAN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10</v>
      </c>
      <c r="Y6" s="26">
        <f t="array" ref="Y6">VLOOKUP($U6,$AF$3:$AN$5,5,0)</f>
        <v>9</v>
      </c>
      <c r="Z6" s="26">
        <f t="array" ref="Z6">VLOOKUP($U6,$AF$3:$AN$5,6,0)</f>
        <v>68</v>
      </c>
      <c r="AA6" s="26">
        <f t="array" ref="AA6">VLOOKUP($U6,$AF$3:$AN$5,7,0)</f>
        <v>72</v>
      </c>
      <c r="AB6" s="26">
        <f t="array" ref="AB6">VLOOKUP($U6,$AF$3:$AN$5,8,0)</f>
        <v>-4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0.5833333333333334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rasval</v>
      </c>
      <c r="F11" s="102" t="str">
        <f t="shared" ref="F11:F16" si="7">$E$5</f>
        <v>Rodger</v>
      </c>
      <c r="G11" s="94">
        <f t="shared" ref="G11:G46" si="8">SUM(K11)</f>
        <v>4</v>
      </c>
      <c r="H11" s="96"/>
      <c r="I11" s="94">
        <f t="shared" ref="I11:I17" si="9">SUM(L11)</f>
        <v>4</v>
      </c>
      <c r="J11" s="96"/>
      <c r="K11" s="102">
        <v>4.0</v>
      </c>
      <c r="L11" s="102">
        <v>4.0</v>
      </c>
      <c r="M11" s="97"/>
      <c r="N11" s="98"/>
      <c r="O11" s="7"/>
      <c r="P11" s="7"/>
      <c r="Q11" s="7"/>
      <c r="R11" s="7"/>
      <c r="S11" s="7">
        <v>1.0</v>
      </c>
      <c r="T11" s="103">
        <v>169.0</v>
      </c>
      <c r="U11" s="104" t="str">
        <f t="shared" ref="U11:U46" si="10">TEXT(B11,"h:mm")&amp;" "&amp;($C$1)&amp;" ("&amp;C11&amp;") "&amp;E11&amp;" "&amp;" - ("&amp;D11&amp;") "&amp;F11&amp;""</f>
        <v>14:00 Penalty shot cup (Испания) rasval  - (Нидерланды) Rodger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0.5868055555555556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rasval</v>
      </c>
      <c r="F12" s="102" t="str">
        <f t="shared" si="7"/>
        <v>Rodger</v>
      </c>
      <c r="G12" s="94">
        <f t="shared" si="8"/>
        <v>4</v>
      </c>
      <c r="H12" s="96"/>
      <c r="I12" s="94">
        <f t="shared" si="9"/>
        <v>4</v>
      </c>
      <c r="J12" s="96"/>
      <c r="K12" s="102">
        <v>4.0</v>
      </c>
      <c r="L12" s="102">
        <v>4.0</v>
      </c>
      <c r="M12" s="97">
        <v>4.0</v>
      </c>
      <c r="N12" s="98"/>
      <c r="O12" s="7"/>
      <c r="P12" s="7"/>
      <c r="Q12" s="7"/>
      <c r="R12" s="7"/>
      <c r="S12" s="7">
        <v>2.0</v>
      </c>
      <c r="T12" s="103">
        <v>170.0</v>
      </c>
      <c r="U12" s="104" t="str">
        <f t="shared" si="10"/>
        <v>14:05 Penalty shot cup (Испания) rasval  - (Нидерланды) Rodger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0.5902777777777778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rasval</v>
      </c>
      <c r="F13" s="102" t="str">
        <f t="shared" si="7"/>
        <v>Rodger</v>
      </c>
      <c r="G13" s="94">
        <f t="shared" si="8"/>
        <v>4</v>
      </c>
      <c r="H13" s="96"/>
      <c r="I13" s="94">
        <f t="shared" si="9"/>
        <v>5</v>
      </c>
      <c r="J13" s="96"/>
      <c r="K13" s="102">
        <v>4.0</v>
      </c>
      <c r="L13" s="102">
        <v>5.0</v>
      </c>
      <c r="M13" s="97"/>
      <c r="N13" s="98"/>
      <c r="O13" s="7"/>
      <c r="P13" s="7"/>
      <c r="Q13" s="7"/>
      <c r="R13" s="7"/>
      <c r="S13" s="7">
        <v>3.0</v>
      </c>
      <c r="T13" s="103">
        <v>171.0</v>
      </c>
      <c r="U13" s="104" t="str">
        <f t="shared" si="10"/>
        <v>14:10 Penalty shot cup (Испания) rasval  - (Нидерланды) Rodger</v>
      </c>
      <c r="V13" s="11" t="str">
        <f t="shared" si="11"/>
        <v>4:5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0.59375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AKMAN</v>
      </c>
      <c r="F14" s="102" t="str">
        <f t="shared" si="7"/>
        <v>Rodger</v>
      </c>
      <c r="G14" s="94">
        <f t="shared" si="8"/>
        <v>0</v>
      </c>
      <c r="H14" s="96"/>
      <c r="I14" s="94">
        <f t="shared" si="9"/>
        <v>0</v>
      </c>
      <c r="J14" s="96"/>
      <c r="K14" s="102" t="s">
        <v>41</v>
      </c>
      <c r="L14" s="102" t="s">
        <v>41</v>
      </c>
      <c r="M14" s="97"/>
      <c r="N14" s="98"/>
      <c r="O14" s="7"/>
      <c r="P14" s="7"/>
      <c r="Q14" s="7"/>
      <c r="R14" s="7"/>
      <c r="S14" s="7">
        <v>1.0</v>
      </c>
      <c r="T14" s="103">
        <v>172.0</v>
      </c>
      <c r="U14" s="104" t="str">
        <f t="shared" si="10"/>
        <v>14:15 Penalty shot cup (Германия) AKMAN  - (Нидерланды) Rodger</v>
      </c>
      <c r="V14" s="11" t="str">
        <f t="shared" si="11"/>
        <v>0:0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0.5972222222222222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AKMAN</v>
      </c>
      <c r="F15" s="102" t="str">
        <f t="shared" si="7"/>
        <v>Rodger</v>
      </c>
      <c r="G15" s="94">
        <f t="shared" si="8"/>
        <v>3</v>
      </c>
      <c r="H15" s="96"/>
      <c r="I15" s="94">
        <f t="shared" si="9"/>
        <v>3</v>
      </c>
      <c r="J15" s="96"/>
      <c r="K15" s="102">
        <v>3.0</v>
      </c>
      <c r="L15" s="102">
        <v>3.0</v>
      </c>
      <c r="M15" s="97"/>
      <c r="N15" s="98"/>
      <c r="O15" s="7"/>
      <c r="P15" s="7"/>
      <c r="Q15" s="7"/>
      <c r="R15" s="7"/>
      <c r="S15" s="7">
        <v>2.0</v>
      </c>
      <c r="T15" s="103">
        <v>173.0</v>
      </c>
      <c r="U15" s="104" t="str">
        <f t="shared" si="10"/>
        <v>14:20 Penalty shot cup (Германия) AKMAN  - (Нидерланды) Rodger</v>
      </c>
      <c r="V15" s="11" t="str">
        <f t="shared" si="11"/>
        <v>3:3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0.6006944444444444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AKMAN</v>
      </c>
      <c r="F16" s="102" t="str">
        <f t="shared" si="7"/>
        <v>Rodger</v>
      </c>
      <c r="G16" s="94">
        <f t="shared" si="8"/>
        <v>4</v>
      </c>
      <c r="H16" s="96"/>
      <c r="I16" s="94">
        <f t="shared" si="9"/>
        <v>5</v>
      </c>
      <c r="J16" s="96"/>
      <c r="K16" s="102">
        <v>4.0</v>
      </c>
      <c r="L16" s="102">
        <v>5.0</v>
      </c>
      <c r="M16" s="97"/>
      <c r="N16" s="98"/>
      <c r="O16" s="7"/>
      <c r="P16" s="7"/>
      <c r="Q16" s="7"/>
      <c r="R16" s="7"/>
      <c r="S16" s="7">
        <v>3.0</v>
      </c>
      <c r="T16" s="103">
        <v>174.0</v>
      </c>
      <c r="U16" s="104" t="str">
        <f t="shared" si="10"/>
        <v>14:25 Penalty shot cup (Германия) AKMAN  - (Нидерланды) Rodger</v>
      </c>
      <c r="V16" s="11" t="str">
        <f t="shared" si="11"/>
        <v>4:5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0.6041666666666666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AKMAN</v>
      </c>
      <c r="F17" s="102" t="str">
        <f t="shared" ref="F17:F22" si="15">$E$4</f>
        <v>rasval</v>
      </c>
      <c r="G17" s="94">
        <f t="shared" si="8"/>
        <v>0</v>
      </c>
      <c r="H17" s="96"/>
      <c r="I17" s="94">
        <f t="shared" si="9"/>
        <v>3</v>
      </c>
      <c r="J17" s="96"/>
      <c r="K17" s="26">
        <v>0.0</v>
      </c>
      <c r="L17" s="26">
        <v>3.0</v>
      </c>
      <c r="M17" s="97"/>
      <c r="N17" s="98"/>
      <c r="O17" s="107"/>
      <c r="P17" s="7"/>
      <c r="Q17" s="107"/>
      <c r="R17" s="107"/>
      <c r="S17" s="7">
        <v>1.0</v>
      </c>
      <c r="T17" s="103">
        <v>175.0</v>
      </c>
      <c r="U17" s="104" t="str">
        <f t="shared" si="10"/>
        <v>14:30 Penalty shot cup (Германия) AKMAN  - (Испания) rasval</v>
      </c>
      <c r="V17" s="11" t="str">
        <f t="shared" si="11"/>
        <v>0:3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0.6076388888888888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AKMAN</v>
      </c>
      <c r="F18" s="102" t="str">
        <f t="shared" si="15"/>
        <v>rasval</v>
      </c>
      <c r="G18" s="94">
        <f t="shared" si="8"/>
        <v>4</v>
      </c>
      <c r="H18" s="96"/>
      <c r="I18" s="94">
        <f t="shared" ref="I18:I22" si="16">SUM(L18,O18)</f>
        <v>5</v>
      </c>
      <c r="J18" s="96"/>
      <c r="K18" s="102">
        <v>4.0</v>
      </c>
      <c r="L18" s="102">
        <v>5.0</v>
      </c>
      <c r="M18" s="97"/>
      <c r="N18" s="98"/>
      <c r="O18" s="107"/>
      <c r="P18" s="7"/>
      <c r="Q18" s="107"/>
      <c r="R18" s="107"/>
      <c r="S18" s="7">
        <v>2.0</v>
      </c>
      <c r="T18" s="103">
        <v>176.0</v>
      </c>
      <c r="U18" s="104" t="str">
        <f t="shared" si="10"/>
        <v>14:35 Penalty shot cup (Германия) AKMAN  - (Испания) rasval</v>
      </c>
      <c r="V18" s="11" t="str">
        <f t="shared" si="11"/>
        <v>4:5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0.6111111111111112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AKMAN</v>
      </c>
      <c r="F19" s="102" t="str">
        <f t="shared" si="15"/>
        <v>rasval</v>
      </c>
      <c r="G19" s="94">
        <f t="shared" si="8"/>
        <v>4</v>
      </c>
      <c r="H19" s="96"/>
      <c r="I19" s="94">
        <f t="shared" si="16"/>
        <v>5</v>
      </c>
      <c r="J19" s="96"/>
      <c r="K19" s="102">
        <v>4.0</v>
      </c>
      <c r="L19" s="102">
        <v>5.0</v>
      </c>
      <c r="M19" s="97"/>
      <c r="N19" s="98"/>
      <c r="O19" s="107"/>
      <c r="P19" s="7"/>
      <c r="Q19" s="107"/>
      <c r="R19" s="107"/>
      <c r="S19" s="7">
        <v>3.0</v>
      </c>
      <c r="T19" s="103">
        <v>177.0</v>
      </c>
      <c r="U19" s="104" t="str">
        <f t="shared" si="10"/>
        <v>14:40 Penalty shot cup (Германия) AKMAN  - (Испания) rasval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0.6145833333333334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Rodger</v>
      </c>
      <c r="F20" s="102" t="str">
        <f t="shared" si="15"/>
        <v>rasval</v>
      </c>
      <c r="G20" s="94">
        <f t="shared" si="8"/>
        <v>4</v>
      </c>
      <c r="H20" s="96"/>
      <c r="I20" s="94">
        <f t="shared" si="16"/>
        <v>1</v>
      </c>
      <c r="J20" s="96"/>
      <c r="K20" s="102">
        <v>4.0</v>
      </c>
      <c r="L20" s="102">
        <v>1.0</v>
      </c>
      <c r="M20" s="97"/>
      <c r="N20" s="98"/>
      <c r="O20" s="107"/>
      <c r="P20" s="7"/>
      <c r="Q20" s="107"/>
      <c r="R20" s="107"/>
      <c r="S20" s="7">
        <v>1.0</v>
      </c>
      <c r="T20" s="103">
        <v>178.0</v>
      </c>
      <c r="U20" s="104" t="str">
        <f t="shared" si="10"/>
        <v>14:45 Penalty shot cup (Нидерланды) Rodger  - (Испания) rasval</v>
      </c>
      <c r="V20" s="11" t="str">
        <f t="shared" si="11"/>
        <v>4:1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0.6180555555555556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Rodger</v>
      </c>
      <c r="F21" s="102" t="str">
        <f t="shared" si="15"/>
        <v>rasval</v>
      </c>
      <c r="G21" s="94">
        <f t="shared" si="8"/>
        <v>4</v>
      </c>
      <c r="H21" s="96"/>
      <c r="I21" s="94">
        <f t="shared" si="16"/>
        <v>3</v>
      </c>
      <c r="J21" s="96"/>
      <c r="K21" s="102">
        <v>4.0</v>
      </c>
      <c r="L21" s="102">
        <v>3.0</v>
      </c>
      <c r="M21" s="7"/>
      <c r="N21" s="98"/>
      <c r="O21" s="107"/>
      <c r="P21" s="7"/>
      <c r="Q21" s="107"/>
      <c r="R21" s="107"/>
      <c r="S21" s="7">
        <v>2.0</v>
      </c>
      <c r="T21" s="103">
        <v>179.0</v>
      </c>
      <c r="U21" s="104" t="str">
        <f t="shared" si="10"/>
        <v>14:50 Penalty shot cup (Нидерланды) Rodger  - (Испания) rasval</v>
      </c>
      <c r="V21" s="11" t="str">
        <f t="shared" si="11"/>
        <v>4:3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0.6215277777777778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Rodger</v>
      </c>
      <c r="F22" s="102" t="str">
        <f t="shared" si="15"/>
        <v>rasval</v>
      </c>
      <c r="G22" s="94">
        <f t="shared" si="8"/>
        <v>5</v>
      </c>
      <c r="H22" s="96"/>
      <c r="I22" s="94">
        <f t="shared" si="16"/>
        <v>3</v>
      </c>
      <c r="J22" s="96"/>
      <c r="K22" s="102">
        <v>5.0</v>
      </c>
      <c r="L22" s="102">
        <v>3.0</v>
      </c>
      <c r="M22" s="7">
        <v>4.0</v>
      </c>
      <c r="N22" s="98"/>
      <c r="O22" s="7"/>
      <c r="P22" s="7"/>
      <c r="Q22" s="7"/>
      <c r="R22" s="7"/>
      <c r="S22" s="7">
        <v>3.0</v>
      </c>
      <c r="T22" s="103">
        <v>180.0</v>
      </c>
      <c r="U22" s="104" t="str">
        <f t="shared" si="10"/>
        <v>14:55 Penalty shot cup (Нидерланды) Rodger  - (Испания) rasval</v>
      </c>
      <c r="V22" s="11" t="str">
        <f t="shared" si="11"/>
        <v>5:3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0.625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Rodger</v>
      </c>
      <c r="F23" s="102" t="str">
        <f t="shared" ref="F23:F28" si="20">$E$6</f>
        <v>AKMAN</v>
      </c>
      <c r="G23" s="94">
        <f t="shared" si="8"/>
        <v>5</v>
      </c>
      <c r="H23" s="96"/>
      <c r="I23" s="94">
        <f t="shared" ref="I23:I29" si="21">SUM(L23)</f>
        <v>4</v>
      </c>
      <c r="J23" s="96"/>
      <c r="K23" s="102">
        <v>5.0</v>
      </c>
      <c r="L23" s="102">
        <v>4.0</v>
      </c>
      <c r="M23" s="7"/>
      <c r="N23" s="104"/>
      <c r="O23" s="7"/>
      <c r="P23" s="7"/>
      <c r="Q23" s="7"/>
      <c r="R23" s="7"/>
      <c r="S23" s="7">
        <v>1.0</v>
      </c>
      <c r="T23" s="103">
        <v>181.0</v>
      </c>
      <c r="U23" s="104" t="str">
        <f t="shared" si="10"/>
        <v>15:00 Penalty shot cup (Нидерланды) Rodger  - (Германия) AKMAN</v>
      </c>
      <c r="V23" s="11" t="str">
        <f t="shared" si="11"/>
        <v>5:4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0.6284722222222222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Rodger</v>
      </c>
      <c r="F24" s="102" t="str">
        <f t="shared" si="20"/>
        <v>AKMAN</v>
      </c>
      <c r="G24" s="94">
        <f t="shared" si="8"/>
        <v>0</v>
      </c>
      <c r="H24" s="96"/>
      <c r="I24" s="94">
        <f t="shared" si="21"/>
        <v>0</v>
      </c>
      <c r="J24" s="96"/>
      <c r="K24" s="102" t="s">
        <v>41</v>
      </c>
      <c r="L24" s="102" t="s">
        <v>41</v>
      </c>
      <c r="M24" s="7"/>
      <c r="N24" s="104"/>
      <c r="O24" s="7"/>
      <c r="P24" s="7"/>
      <c r="Q24" s="7"/>
      <c r="R24" s="7"/>
      <c r="S24" s="7">
        <v>2.0</v>
      </c>
      <c r="T24" s="103">
        <v>182.0</v>
      </c>
      <c r="U24" s="104" t="str">
        <f t="shared" si="10"/>
        <v>15:05 Penalty shot cup (Нидерланды) Rodger  - (Германия) AKMAN</v>
      </c>
      <c r="V24" s="11" t="str">
        <f t="shared" si="11"/>
        <v>0:0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0.6319444444444444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Rodger</v>
      </c>
      <c r="F25" s="102" t="str">
        <f t="shared" si="20"/>
        <v>AKMAN</v>
      </c>
      <c r="G25" s="94">
        <f t="shared" si="8"/>
        <v>4</v>
      </c>
      <c r="H25" s="96"/>
      <c r="I25" s="94">
        <f t="shared" si="21"/>
        <v>2</v>
      </c>
      <c r="J25" s="96"/>
      <c r="K25" s="109">
        <v>4.0</v>
      </c>
      <c r="L25" s="109">
        <v>2.0</v>
      </c>
      <c r="M25" s="7"/>
      <c r="N25" s="104"/>
      <c r="O25" s="7"/>
      <c r="P25" s="7"/>
      <c r="Q25" s="7"/>
      <c r="R25" s="7"/>
      <c r="S25" s="7">
        <v>3.0</v>
      </c>
      <c r="T25" s="103">
        <v>183.0</v>
      </c>
      <c r="U25" s="104" t="str">
        <f t="shared" si="10"/>
        <v>15:10 Penalty shot cup (Нидерланды) Rodger  - (Германия) AKMAN</v>
      </c>
      <c r="V25" s="11" t="str">
        <f t="shared" si="11"/>
        <v>4:2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0.6354166666666666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rasval</v>
      </c>
      <c r="F26" s="102" t="str">
        <f t="shared" si="20"/>
        <v>AKMAN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184.0</v>
      </c>
      <c r="U26" s="104" t="str">
        <f t="shared" si="10"/>
        <v>15:15 Penalty shot cup (Испания) rasval  - (Германия) AKMAN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0.6388888888888888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rasval</v>
      </c>
      <c r="F27" s="102" t="str">
        <f t="shared" si="20"/>
        <v>AKMAN</v>
      </c>
      <c r="G27" s="94">
        <f t="shared" si="8"/>
        <v>0</v>
      </c>
      <c r="H27" s="96"/>
      <c r="I27" s="94">
        <f t="shared" si="21"/>
        <v>0</v>
      </c>
      <c r="J27" s="96"/>
      <c r="K27" s="109" t="s">
        <v>41</v>
      </c>
      <c r="L27" s="109" t="s">
        <v>41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185.0</v>
      </c>
      <c r="U27" s="104" t="str">
        <f t="shared" si="10"/>
        <v>15:20 Penalty shot cup (Испания) rasval  - (Германия) AKMAN</v>
      </c>
      <c r="V27" s="11" t="str">
        <f t="shared" si="11"/>
        <v>0:0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0.6423611111111112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rasval</v>
      </c>
      <c r="F28" s="102" t="str">
        <f t="shared" si="20"/>
        <v>AKMAN</v>
      </c>
      <c r="G28" s="94">
        <f t="shared" si="8"/>
        <v>3</v>
      </c>
      <c r="H28" s="96"/>
      <c r="I28" s="94">
        <f t="shared" si="21"/>
        <v>4</v>
      </c>
      <c r="J28" s="96"/>
      <c r="K28" s="102">
        <v>3.0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186.0</v>
      </c>
      <c r="U28" s="104" t="str">
        <f t="shared" si="10"/>
        <v>15:25 Penalty shot cup (Испания) rasval  - (Германия) AKMAN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0.6458333333333334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rasval</v>
      </c>
      <c r="F29" s="102" t="str">
        <f t="shared" ref="F29:F34" si="25">$E$5</f>
        <v>Rodger</v>
      </c>
      <c r="G29" s="94">
        <f t="shared" si="8"/>
        <v>5</v>
      </c>
      <c r="H29" s="96"/>
      <c r="I29" s="94">
        <f t="shared" si="21"/>
        <v>3</v>
      </c>
      <c r="J29" s="94"/>
      <c r="K29" s="110">
        <v>5.0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187.0</v>
      </c>
      <c r="U29" s="104" t="str">
        <f t="shared" si="10"/>
        <v>15:30 Penalty shot cup (Испания) rasval  - (Нидерланды) Rodger</v>
      </c>
      <c r="V29" s="11" t="str">
        <f t="shared" si="11"/>
        <v>5:3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0.6493055555555556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rasval</v>
      </c>
      <c r="F30" s="102" t="str">
        <f t="shared" si="25"/>
        <v>Rodger</v>
      </c>
      <c r="G30" s="94">
        <f t="shared" si="8"/>
        <v>4</v>
      </c>
      <c r="H30" s="96"/>
      <c r="I30" s="94">
        <f t="shared" ref="I30:I34" si="26">SUM(L30,O30)</f>
        <v>3</v>
      </c>
      <c r="J30" s="96"/>
      <c r="K30" s="102">
        <v>4.0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188.0</v>
      </c>
      <c r="U30" s="104" t="str">
        <f t="shared" si="10"/>
        <v>15:35 Penalty shot cup (Испания) rasval  - (Нидерланды) Rodger</v>
      </c>
      <c r="V30" s="11" t="str">
        <f t="shared" si="11"/>
        <v>4:3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0.6527777777777778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rasval</v>
      </c>
      <c r="F31" s="102" t="str">
        <f t="shared" si="25"/>
        <v>Rodger</v>
      </c>
      <c r="G31" s="94">
        <f t="shared" si="8"/>
        <v>3</v>
      </c>
      <c r="H31" s="96"/>
      <c r="I31" s="94">
        <f t="shared" si="26"/>
        <v>1</v>
      </c>
      <c r="J31" s="96"/>
      <c r="K31" s="102">
        <v>3.0</v>
      </c>
      <c r="L31" s="102">
        <v>1.0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189.0</v>
      </c>
      <c r="U31" s="104" t="str">
        <f t="shared" si="10"/>
        <v>15:40 Penalty shot cup (Испания) rasval  - (Нидерланды) Rodger</v>
      </c>
      <c r="V31" s="11" t="str">
        <f t="shared" si="11"/>
        <v>3:1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0.65625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AKMAN</v>
      </c>
      <c r="F32" s="102" t="str">
        <f t="shared" si="25"/>
        <v>Rodger</v>
      </c>
      <c r="G32" s="94">
        <f t="shared" si="8"/>
        <v>4</v>
      </c>
      <c r="H32" s="96"/>
      <c r="I32" s="94">
        <f t="shared" si="26"/>
        <v>2</v>
      </c>
      <c r="J32" s="96"/>
      <c r="K32" s="102">
        <v>4.0</v>
      </c>
      <c r="L32" s="102">
        <v>2.0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190.0</v>
      </c>
      <c r="U32" s="104" t="str">
        <f t="shared" si="10"/>
        <v>15:45 Penalty shot cup (Германия) AKMAN  - (Нидерланды) Rodger</v>
      </c>
      <c r="V32" s="11" t="str">
        <f t="shared" si="11"/>
        <v>4:2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0.6597222222222222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AKMAN</v>
      </c>
      <c r="F33" s="102" t="str">
        <f t="shared" si="25"/>
        <v>Rodger</v>
      </c>
      <c r="G33" s="94">
        <f t="shared" si="8"/>
        <v>4</v>
      </c>
      <c r="H33" s="96"/>
      <c r="I33" s="94">
        <f t="shared" si="26"/>
        <v>5</v>
      </c>
      <c r="J33" s="96">
        <v>5.0</v>
      </c>
      <c r="K33" s="102">
        <v>4.0</v>
      </c>
      <c r="L33" s="102">
        <v>5.0</v>
      </c>
      <c r="M33" s="7">
        <v>3.0</v>
      </c>
      <c r="N33" s="104">
        <v>2.0</v>
      </c>
      <c r="O33" s="7"/>
      <c r="P33" s="7"/>
      <c r="Q33" s="7"/>
      <c r="R33" s="7"/>
      <c r="S33" s="7">
        <v>2.0</v>
      </c>
      <c r="T33" s="103">
        <v>191.0</v>
      </c>
      <c r="U33" s="104" t="str">
        <f t="shared" si="10"/>
        <v>15:50 Penalty shot cup (Германия) AKMAN  - (Нидерланды) Rodger</v>
      </c>
      <c r="V33" s="11" t="str">
        <f t="shared" si="11"/>
        <v>4:5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0.6631944444444444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AKMAN</v>
      </c>
      <c r="F34" s="102" t="str">
        <f t="shared" si="25"/>
        <v>Rodger</v>
      </c>
      <c r="G34" s="94">
        <f t="shared" si="8"/>
        <v>3</v>
      </c>
      <c r="H34" s="96"/>
      <c r="I34" s="94">
        <f t="shared" si="26"/>
        <v>4</v>
      </c>
      <c r="J34" s="96"/>
      <c r="K34" s="102">
        <v>3.0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192.0</v>
      </c>
      <c r="U34" s="104" t="str">
        <f t="shared" si="10"/>
        <v>15:55 Penalty shot cup (Германия) AKMAN  - (Нидерланды) Rodger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AKMAN</v>
      </c>
      <c r="F35" s="102" t="str">
        <f t="shared" ref="F35:F40" si="30">$E$4</f>
        <v>rasval</v>
      </c>
      <c r="G35" s="94">
        <f t="shared" si="8"/>
        <v>3</v>
      </c>
      <c r="H35" s="96"/>
      <c r="I35" s="94">
        <f t="shared" ref="I35:I46" si="31">SUM(L35)</f>
        <v>4</v>
      </c>
      <c r="J35" s="96"/>
      <c r="K35" s="102">
        <v>3.0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193.0</v>
      </c>
      <c r="U35" s="104" t="str">
        <f t="shared" si="10"/>
        <v>16:00 Penalty shot cup (Германия) AKMAN  - (Испания) rasval</v>
      </c>
      <c r="V35" s="11" t="str">
        <f t="shared" si="11"/>
        <v>3:4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0.6701388888888888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AKMAN</v>
      </c>
      <c r="F36" s="102" t="str">
        <f t="shared" si="30"/>
        <v>rasval</v>
      </c>
      <c r="G36" s="94">
        <f t="shared" si="8"/>
        <v>0</v>
      </c>
      <c r="H36" s="96"/>
      <c r="I36" s="94">
        <f t="shared" si="31"/>
        <v>0</v>
      </c>
      <c r="J36" s="96"/>
      <c r="K36" s="102" t="s">
        <v>41</v>
      </c>
      <c r="L36" s="102" t="s">
        <v>41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194.0</v>
      </c>
      <c r="U36" s="104" t="str">
        <f t="shared" si="10"/>
        <v>16:05 Penalty shot cup (Германия) AKMAN  - (Испания) rasval</v>
      </c>
      <c r="V36" s="11" t="str">
        <f t="shared" si="11"/>
        <v>0:0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0.6736111111111112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AKMAN</v>
      </c>
      <c r="F37" s="102" t="str">
        <f t="shared" si="30"/>
        <v>rasval</v>
      </c>
      <c r="G37" s="94">
        <f t="shared" si="8"/>
        <v>4</v>
      </c>
      <c r="H37" s="96"/>
      <c r="I37" s="94">
        <f t="shared" si="31"/>
        <v>2</v>
      </c>
      <c r="J37" s="96"/>
      <c r="K37" s="102">
        <v>4.0</v>
      </c>
      <c r="L37" s="102">
        <v>2.0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195.0</v>
      </c>
      <c r="U37" s="104" t="str">
        <f t="shared" si="10"/>
        <v>16:10 Penalty shot cup (Германия) AKMAN  - (Испания) rasval</v>
      </c>
      <c r="V37" s="11" t="str">
        <f t="shared" si="11"/>
        <v>4:2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0.6770833333333334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Rodger</v>
      </c>
      <c r="F38" s="102" t="str">
        <f t="shared" si="30"/>
        <v>rasval</v>
      </c>
      <c r="G38" s="94">
        <f t="shared" si="8"/>
        <v>5</v>
      </c>
      <c r="H38" s="11"/>
      <c r="I38" s="94">
        <f t="shared" si="31"/>
        <v>4</v>
      </c>
      <c r="J38" s="11"/>
      <c r="K38" s="102">
        <v>5.0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196.0</v>
      </c>
      <c r="U38" s="104" t="str">
        <f t="shared" si="10"/>
        <v>16:15 Penalty shot cup (Нидерланды) Rodger  - (Испания) rasval</v>
      </c>
      <c r="V38" s="11" t="str">
        <f t="shared" si="11"/>
        <v>5:4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0.6805555555555556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Rodger</v>
      </c>
      <c r="F39" s="102" t="str">
        <f t="shared" si="30"/>
        <v>rasval</v>
      </c>
      <c r="G39" s="94">
        <f t="shared" si="8"/>
        <v>4</v>
      </c>
      <c r="H39" s="11"/>
      <c r="I39" s="94">
        <f t="shared" si="31"/>
        <v>4</v>
      </c>
      <c r="J39" s="11"/>
      <c r="K39" s="102">
        <v>4.0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197.0</v>
      </c>
      <c r="U39" s="104" t="str">
        <f t="shared" si="10"/>
        <v>16:20 Penalty shot cup (Нидерланды) Rodger  - (Испания) rasval</v>
      </c>
      <c r="V39" s="11" t="str">
        <f t="shared" si="11"/>
        <v>4:4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0.6840277777777778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Rodger</v>
      </c>
      <c r="F40" s="102" t="str">
        <f t="shared" si="30"/>
        <v>rasval</v>
      </c>
      <c r="G40" s="94">
        <f t="shared" si="8"/>
        <v>3</v>
      </c>
      <c r="H40" s="11"/>
      <c r="I40" s="94">
        <f t="shared" si="31"/>
        <v>3</v>
      </c>
      <c r="J40" s="11"/>
      <c r="K40" s="102">
        <v>3.0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198.0</v>
      </c>
      <c r="U40" s="104" t="str">
        <f t="shared" si="10"/>
        <v>16:25 Penalty shot cup (Нидерланды) Rodger  - (Испания) rasval</v>
      </c>
      <c r="V40" s="11" t="str">
        <f t="shared" si="11"/>
        <v>3:3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0.6875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Rodger</v>
      </c>
      <c r="F41" s="102" t="str">
        <f t="shared" ref="F41:F46" si="35">$E$6</f>
        <v>AKMAN</v>
      </c>
      <c r="G41" s="94">
        <f t="shared" si="8"/>
        <v>4</v>
      </c>
      <c r="H41" s="11"/>
      <c r="I41" s="94">
        <f t="shared" si="31"/>
        <v>4</v>
      </c>
      <c r="J41" s="11"/>
      <c r="K41" s="102">
        <v>4.0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199.0</v>
      </c>
      <c r="U41" s="104" t="str">
        <f t="shared" si="10"/>
        <v>16:30 Penalty shot cup (Нидерланды) Rodger  - (Германия) AKMAN</v>
      </c>
      <c r="V41" s="11" t="str">
        <f t="shared" si="11"/>
        <v>4:4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0.6909722222222222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Rodger</v>
      </c>
      <c r="F42" s="102" t="str">
        <f t="shared" si="35"/>
        <v>AKMAN</v>
      </c>
      <c r="G42" s="94">
        <f t="shared" si="8"/>
        <v>0</v>
      </c>
      <c r="H42" s="11"/>
      <c r="I42" s="94">
        <f t="shared" si="31"/>
        <v>0</v>
      </c>
      <c r="J42" s="11"/>
      <c r="K42" s="102" t="s">
        <v>41</v>
      </c>
      <c r="L42" s="102" t="s">
        <v>41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200.0</v>
      </c>
      <c r="U42" s="104" t="str">
        <f t="shared" si="10"/>
        <v>16:35 Penalty shot cup (Нидерланды) Rodger  - (Германия) AKMAN</v>
      </c>
      <c r="V42" s="11" t="str">
        <f t="shared" si="11"/>
        <v>0:0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0.6944444444444444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Rodger</v>
      </c>
      <c r="F43" s="102" t="str">
        <f t="shared" si="35"/>
        <v>AKMAN</v>
      </c>
      <c r="G43" s="94">
        <f t="shared" si="8"/>
        <v>2</v>
      </c>
      <c r="H43" s="11"/>
      <c r="I43" s="94">
        <f t="shared" si="31"/>
        <v>4</v>
      </c>
      <c r="J43" s="11"/>
      <c r="K43" s="102">
        <v>2.0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201.0</v>
      </c>
      <c r="U43" s="104" t="str">
        <f t="shared" si="10"/>
        <v>16:40 Penalty shot cup (Нидерланды) Rodger  - (Германия) AKMAN</v>
      </c>
      <c r="V43" s="11" t="str">
        <f t="shared" si="11"/>
        <v>2:4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0.6979166666666666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rasval</v>
      </c>
      <c r="F44" s="102" t="str">
        <f t="shared" si="35"/>
        <v>AKMAN</v>
      </c>
      <c r="G44" s="94">
        <f t="shared" si="8"/>
        <v>5</v>
      </c>
      <c r="H44" s="11"/>
      <c r="I44" s="94">
        <f t="shared" si="31"/>
        <v>5</v>
      </c>
      <c r="J44" s="11"/>
      <c r="K44" s="102">
        <v>5.0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202.0</v>
      </c>
      <c r="U44" s="104" t="str">
        <f t="shared" si="10"/>
        <v>16:45 Penalty shot cup (Испания) rasval  - (Германия) AKMAN</v>
      </c>
      <c r="V44" s="11" t="str">
        <f t="shared" si="11"/>
        <v>5:5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0.7013888888888888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rasval</v>
      </c>
      <c r="F45" s="102" t="str">
        <f t="shared" si="35"/>
        <v>AKMAN</v>
      </c>
      <c r="G45" s="94">
        <f t="shared" si="8"/>
        <v>4</v>
      </c>
      <c r="H45" s="11"/>
      <c r="I45" s="94">
        <f t="shared" si="31"/>
        <v>4</v>
      </c>
      <c r="J45" s="11"/>
      <c r="K45" s="102">
        <v>4.0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203.0</v>
      </c>
      <c r="U45" s="104" t="str">
        <f t="shared" si="10"/>
        <v>16:50 Penalty shot cup (Испания) rasval  - (Германия) AKMAN</v>
      </c>
      <c r="V45" s="11" t="str">
        <f t="shared" si="11"/>
        <v>4:4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0.7048611111111112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rasval</v>
      </c>
      <c r="F46" s="102" t="str">
        <f t="shared" si="35"/>
        <v>AKMAN</v>
      </c>
      <c r="G46" s="94">
        <f t="shared" si="8"/>
        <v>3</v>
      </c>
      <c r="H46" s="11"/>
      <c r="I46" s="94">
        <f t="shared" si="31"/>
        <v>4</v>
      </c>
      <c r="J46" s="11"/>
      <c r="K46" s="102">
        <v>3.0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204.0</v>
      </c>
      <c r="U46" s="104" t="str">
        <f t="shared" si="10"/>
        <v>16:55 Penalty shot cup (Испания) rasval  - (Германия) AKMAN</v>
      </c>
      <c r="V46" s="11" t="str">
        <f t="shared" si="11"/>
        <v>3:4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56</v>
      </c>
      <c r="F1" s="6">
        <f>'ТУР1'!$F$1</f>
        <v>45675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45675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rasval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5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11</v>
      </c>
      <c r="AJ3" s="7">
        <f t="array" ref="AJ3">SUM(('ТУР4'!home=AF3)*('ТУР4'!homescore&lt;'ТУР4'!visitorscore),('ТУР4'!visitor=AF3)*('ТУР4'!visitorscore&lt;'ТУР4'!homescore))</f>
        <v>8</v>
      </c>
      <c r="AK3" s="31">
        <f t="array" ref="AK3">SUMIF('ТУР4'!home,AF3,'ТУР4'!homescore)+SUMIF('ТУР4'!visitor,AF3,'ТУР4'!visitorscore)</f>
        <v>68</v>
      </c>
      <c r="AL3" s="32">
        <f t="array" ref="AL3">SUMIF('ТУР4'!home,AF3,'ТУР4'!visitorscore)+SUMIF('ТУР4'!visitor,AF3,'ТУР4'!homescore)</f>
        <v>72</v>
      </c>
      <c r="AM3" s="7">
        <f t="shared" ref="AM3:AM5" si="2">AK3-AL3</f>
        <v>-4</v>
      </c>
      <c r="AN3" s="31">
        <f t="array" ref="AN3">AH3*Options!$B$2+AI3*Options!$B$3+AJ3*Options!$B$4+VLOOKUP(AF3,$E$4:$F$9,2,0)</f>
        <v>26</v>
      </c>
      <c r="AO3" s="11">
        <f t="shared" ref="AO3:AO5" si="3">AK3+AM3*10000+AN3*100000000</f>
        <v>2599960068</v>
      </c>
    </row>
    <row r="4">
      <c r="A4" s="11"/>
      <c r="B4" s="8"/>
      <c r="C4" s="40" t="s">
        <v>49</v>
      </c>
      <c r="D4" s="90" t="s">
        <v>24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Rodger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10</v>
      </c>
      <c r="Y4" s="26">
        <f t="array" ref="Y4">VLOOKUP($U4,$AF$3:$AN$5,5,0)</f>
        <v>5</v>
      </c>
      <c r="Z4" s="26">
        <f t="array" ref="Z4">VLOOKUP($U4,$AF$3:$AN$5,6,0)</f>
        <v>80</v>
      </c>
      <c r="AA4" s="26">
        <f t="array" ref="AA4">VLOOKUP($U4,$AF$3:$AN$5,7,0)</f>
        <v>74</v>
      </c>
      <c r="AB4" s="26">
        <f t="array" ref="AB4">VLOOKUP($U4,$AF$3:$AN$5,8,0)</f>
        <v>6</v>
      </c>
      <c r="AC4" s="26">
        <f t="array" ref="AC4">VLOOKUP($U4,$AF$3:$AN$5,9,0)</f>
        <v>37</v>
      </c>
      <c r="AD4" s="38"/>
      <c r="AE4" s="11"/>
      <c r="AF4" s="39" t="str">
        <f t="shared" si="1"/>
        <v>Rodger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9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10</v>
      </c>
      <c r="AJ4" s="7">
        <f t="array" ref="AJ4">SUM(('ТУР4'!home=AF4)*('ТУР4'!homescore&lt;'ТУР4'!visitorscore),('ТУР4'!visitor=AF4)*('ТУР4'!visitorscore&lt;'ТУР4'!homescore))</f>
        <v>5</v>
      </c>
      <c r="AK4" s="31">
        <f t="array" ref="AK4">SUMIF('ТУР4'!home,AF4,'ТУР4'!homescore)+SUMIF('ТУР4'!visitor,AF4,'ТУР4'!visitorscore)</f>
        <v>80</v>
      </c>
      <c r="AL4" s="32">
        <f t="array" ref="AL4">SUMIF('ТУР4'!home,AF4,'ТУР4'!visitorscore)+SUMIF('ТУР4'!visitor,AF4,'ТУР4'!homescore)</f>
        <v>74</v>
      </c>
      <c r="AM4" s="7">
        <f t="shared" si="2"/>
        <v>6</v>
      </c>
      <c r="AN4" s="31">
        <f t="array" ref="AN4">AH4*Options!$B$2+AI4*Options!$B$3+AJ4*Options!$B$4+VLOOKUP(AF4,$E$4:$F$9,2,0)</f>
        <v>37</v>
      </c>
      <c r="AO4" s="11">
        <f t="shared" si="3"/>
        <v>3700060080</v>
      </c>
    </row>
    <row r="5">
      <c r="A5" s="11"/>
      <c r="B5" s="8"/>
      <c r="C5" s="40" t="s">
        <v>52</v>
      </c>
      <c r="D5" s="90" t="s">
        <v>47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AKMAN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11</v>
      </c>
      <c r="Y5" s="26">
        <f t="array" ref="Y5">VLOOKUP($U5,$AF$3:$AN$5,5,0)</f>
        <v>7</v>
      </c>
      <c r="Z5" s="26">
        <f t="array" ref="Z5">VLOOKUP($U5,$AF$3:$AN$5,6,0)</f>
        <v>66</v>
      </c>
      <c r="AA5" s="26">
        <f t="array" ref="AA5">VLOOKUP($U5,$AF$3:$AN$5,7,0)</f>
        <v>68</v>
      </c>
      <c r="AB5" s="26">
        <f t="array" ref="AB5">VLOOKUP($U5,$AF$3:$AN$5,8,0)</f>
        <v>-2</v>
      </c>
      <c r="AC5" s="26">
        <f t="array" ref="AC5">VLOOKUP($U5,$AF$3:$AN$5,9,0)</f>
        <v>29</v>
      </c>
      <c r="AD5" s="38"/>
      <c r="AE5" s="11"/>
      <c r="AF5" s="39" t="str">
        <f t="shared" si="1"/>
        <v>AKMAN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6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11</v>
      </c>
      <c r="AJ5" s="7">
        <f t="array" ref="AJ5">SUM(('ТУР4'!home=AF5)*('ТУР4'!homescore&lt;'ТУР4'!visitorscore),('ТУР4'!visitor=AF5)*('ТУР4'!visitorscore&lt;'ТУР4'!homescore))</f>
        <v>7</v>
      </c>
      <c r="AK5" s="31">
        <f t="array" ref="AK5">SUMIF('ТУР4'!home,AF5,'ТУР4'!homescore)+SUMIF('ТУР4'!visitor,AF5,'ТУР4'!visitorscore)</f>
        <v>66</v>
      </c>
      <c r="AL5" s="32">
        <f t="array" ref="AL5">SUMIF('ТУР4'!home,AF5,'ТУР4'!visitorscore)+SUMIF('ТУР4'!visitor,AF5,'ТУР4'!homescore)</f>
        <v>68</v>
      </c>
      <c r="AM5" s="7">
        <f t="shared" si="2"/>
        <v>-2</v>
      </c>
      <c r="AN5" s="31">
        <f t="array" ref="AN5">AH5*Options!$B$2+AI5*Options!$B$3+AJ5*Options!$B$4+VLOOKUP(AF5,$E$4:$F$9,2,0)</f>
        <v>29</v>
      </c>
      <c r="AO5" s="11">
        <f t="shared" si="3"/>
        <v>2899980066</v>
      </c>
    </row>
    <row r="6">
      <c r="A6" s="11"/>
      <c r="B6" s="8"/>
      <c r="C6" s="40" t="s">
        <v>54</v>
      </c>
      <c r="D6" s="90" t="s">
        <v>30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rasval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11</v>
      </c>
      <c r="Y6" s="26">
        <f t="array" ref="Y6">VLOOKUP($U6,$AF$3:$AN$5,5,0)</f>
        <v>8</v>
      </c>
      <c r="Z6" s="26">
        <f t="array" ref="Z6">VLOOKUP($U6,$AF$3:$AN$5,6,0)</f>
        <v>68</v>
      </c>
      <c r="AA6" s="26">
        <f t="array" ref="AA6">VLOOKUP($U6,$AF$3:$AN$5,7,0)</f>
        <v>72</v>
      </c>
      <c r="AB6" s="26">
        <f t="array" ref="AB6">VLOOKUP($U6,$AF$3:$AN$5,8,0)</f>
        <v>-4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0.7083333333333334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rasval</v>
      </c>
      <c r="F11" s="102" t="str">
        <f t="shared" ref="F11:F16" si="7">$E$5</f>
        <v>Rodger</v>
      </c>
      <c r="G11" s="94">
        <f t="shared" ref="G11:G12" si="8">SUM(K11)</f>
        <v>0</v>
      </c>
      <c r="H11" s="96"/>
      <c r="I11" s="94">
        <f t="shared" ref="I11:I17" si="9">SUM(L11)</f>
        <v>0</v>
      </c>
      <c r="J11" s="96"/>
      <c r="K11" s="102" t="s">
        <v>41</v>
      </c>
      <c r="L11" s="102" t="s">
        <v>41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205.0</v>
      </c>
      <c r="U11" s="104" t="str">
        <f t="shared" ref="U11:U46" si="10">TEXT(B11,"h:mm")&amp;" "&amp;($C$1)&amp;" ("&amp;C11&amp;") "&amp;E11&amp;" "&amp;" - ("&amp;D11&amp;") "&amp;F11&amp;""</f>
        <v>17:00 Penalty shot cup (Италия) rasval  - (Португалия) Rodger</v>
      </c>
      <c r="V11" s="11" t="str">
        <f t="shared" ref="V11:V46" si="11">TEXT(G11,"0")&amp;":"&amp;TEXT(I11,"0")</f>
        <v>0:0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0.7118055555555556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rasval</v>
      </c>
      <c r="F12" s="102" t="str">
        <f t="shared" si="7"/>
        <v>Rodger</v>
      </c>
      <c r="G12" s="94">
        <f t="shared" si="8"/>
        <v>3</v>
      </c>
      <c r="H12" s="96"/>
      <c r="I12" s="94">
        <f t="shared" si="9"/>
        <v>4</v>
      </c>
      <c r="J12" s="96"/>
      <c r="K12" s="102">
        <v>3.0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206.0</v>
      </c>
      <c r="U12" s="104" t="str">
        <f t="shared" si="10"/>
        <v>17:05 Penalty shot cup (Италия) rasval  - (Португалия) Rodger</v>
      </c>
      <c r="V12" s="11" t="str">
        <f t="shared" si="11"/>
        <v>3:4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0.7152777777777778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rasval</v>
      </c>
      <c r="F13" s="102" t="str">
        <f t="shared" si="7"/>
        <v>Rodger</v>
      </c>
      <c r="G13" s="94">
        <v>2.0</v>
      </c>
      <c r="H13" s="96"/>
      <c r="I13" s="94">
        <f t="shared" si="9"/>
        <v>4</v>
      </c>
      <c r="J13" s="102"/>
      <c r="K13" s="108">
        <v>2.0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207.0</v>
      </c>
      <c r="U13" s="104" t="str">
        <f t="shared" si="10"/>
        <v>17:10 Penalty shot cup (Италия) rasval  - (Португалия) Rodger</v>
      </c>
      <c r="V13" s="11" t="str">
        <f t="shared" si="11"/>
        <v>2:4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0.71875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AKMAN</v>
      </c>
      <c r="F14" s="102" t="str">
        <f t="shared" si="7"/>
        <v>Rodger</v>
      </c>
      <c r="G14" s="94">
        <f t="shared" ref="G14:G46" si="14">SUM(K14)</f>
        <v>2</v>
      </c>
      <c r="H14" s="96"/>
      <c r="I14" s="94">
        <f t="shared" si="9"/>
        <v>4</v>
      </c>
      <c r="J14" s="96"/>
      <c r="K14" s="102">
        <v>2.0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208.0</v>
      </c>
      <c r="U14" s="104" t="str">
        <f t="shared" si="10"/>
        <v>17:15 Penalty shot cup (Аргентина) AKMAN  - (Португалия) Rodger</v>
      </c>
      <c r="V14" s="11" t="str">
        <f t="shared" si="11"/>
        <v>2:4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0.7222222222222222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AKMAN</v>
      </c>
      <c r="F15" s="102" t="str">
        <f t="shared" si="7"/>
        <v>Rodger</v>
      </c>
      <c r="G15" s="94">
        <f t="shared" si="14"/>
        <v>3</v>
      </c>
      <c r="H15" s="96"/>
      <c r="I15" s="94">
        <f t="shared" si="9"/>
        <v>4</v>
      </c>
      <c r="J15" s="96"/>
      <c r="K15" s="102">
        <v>3.0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209.0</v>
      </c>
      <c r="U15" s="104" t="str">
        <f t="shared" si="10"/>
        <v>17:20 Penalty shot cup (Аргентина) AKMAN  - (Португалия) Rodger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0.7256944444444444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AKMAN</v>
      </c>
      <c r="F16" s="102" t="str">
        <f t="shared" si="7"/>
        <v>Rodger</v>
      </c>
      <c r="G16" s="94">
        <f t="shared" si="14"/>
        <v>5</v>
      </c>
      <c r="H16" s="96"/>
      <c r="I16" s="94">
        <f t="shared" si="9"/>
        <v>5</v>
      </c>
      <c r="J16" s="96"/>
      <c r="K16" s="102">
        <v>5.0</v>
      </c>
      <c r="L16" s="102">
        <v>5.0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210.0</v>
      </c>
      <c r="U16" s="104" t="str">
        <f t="shared" si="10"/>
        <v>17:25 Penalty shot cup (Аргентина) AKMAN  - (Португалия) Rodger</v>
      </c>
      <c r="V16" s="11" t="str">
        <f t="shared" si="11"/>
        <v>5:5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0.7291666666666666</v>
      </c>
      <c r="C17" s="102" t="str">
        <f t="shared" si="12"/>
        <v>Аргентина</v>
      </c>
      <c r="D17" s="102" t="str">
        <f t="shared" ref="D17:D22" si="15">TRIM($D$4)</f>
        <v>Италия</v>
      </c>
      <c r="E17" s="102" t="str">
        <f t="shared" si="13"/>
        <v>AKMAN</v>
      </c>
      <c r="F17" s="102" t="str">
        <f t="shared" ref="F17:F22" si="16">$E$4</f>
        <v>rasval</v>
      </c>
      <c r="G17" s="94">
        <f t="shared" si="14"/>
        <v>3</v>
      </c>
      <c r="H17" s="96"/>
      <c r="I17" s="94">
        <f t="shared" si="9"/>
        <v>1</v>
      </c>
      <c r="J17" s="96"/>
      <c r="K17" s="26">
        <v>3.0</v>
      </c>
      <c r="L17" s="26">
        <v>1.0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211.0</v>
      </c>
      <c r="U17" s="104" t="str">
        <f t="shared" si="10"/>
        <v>17:30 Penalty shot cup (Аргентина) AKMAN  - (Италия) rasval</v>
      </c>
      <c r="V17" s="11" t="str">
        <f t="shared" si="11"/>
        <v>3:1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0.7326388888888888</v>
      </c>
      <c r="C18" s="102" t="str">
        <f t="shared" si="12"/>
        <v>Аргентина</v>
      </c>
      <c r="D18" s="102" t="str">
        <f t="shared" si="15"/>
        <v>Италия</v>
      </c>
      <c r="E18" s="102" t="str">
        <f t="shared" si="13"/>
        <v>AKMAN</v>
      </c>
      <c r="F18" s="102" t="str">
        <f t="shared" si="16"/>
        <v>rasval</v>
      </c>
      <c r="G18" s="94">
        <f t="shared" si="14"/>
        <v>4</v>
      </c>
      <c r="H18" s="96"/>
      <c r="I18" s="94">
        <f t="shared" ref="I18:I22" si="17">SUM(L18,O18)</f>
        <v>5</v>
      </c>
      <c r="J18" s="96"/>
      <c r="K18" s="102">
        <v>4.0</v>
      </c>
      <c r="L18" s="102">
        <v>5.0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212.0</v>
      </c>
      <c r="U18" s="104" t="str">
        <f t="shared" si="10"/>
        <v>17:35 Penalty shot cup (Аргентина) AKMAN  - (Италия) rasval</v>
      </c>
      <c r="V18" s="11" t="str">
        <f t="shared" si="11"/>
        <v>4:5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0.7361111111111112</v>
      </c>
      <c r="C19" s="102" t="str">
        <f t="shared" si="12"/>
        <v>Аргентина</v>
      </c>
      <c r="D19" s="102" t="str">
        <f t="shared" si="15"/>
        <v>Италия</v>
      </c>
      <c r="E19" s="102" t="str">
        <f t="shared" si="13"/>
        <v>AKMAN</v>
      </c>
      <c r="F19" s="102" t="str">
        <f t="shared" si="16"/>
        <v>rasval</v>
      </c>
      <c r="G19" s="94">
        <f t="shared" si="14"/>
        <v>0</v>
      </c>
      <c r="H19" s="96"/>
      <c r="I19" s="94">
        <f t="shared" si="17"/>
        <v>0</v>
      </c>
      <c r="J19" s="96"/>
      <c r="K19" s="102" t="s">
        <v>41</v>
      </c>
      <c r="L19" s="102" t="s">
        <v>41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213.0</v>
      </c>
      <c r="U19" s="104" t="str">
        <f t="shared" si="10"/>
        <v>17:40 Penalty shot cup (Аргентина) AKMAN  - (Италия) rasval</v>
      </c>
      <c r="V19" s="11" t="str">
        <f t="shared" si="11"/>
        <v>0:0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0.7395833333333334</v>
      </c>
      <c r="C20" s="102" t="str">
        <f t="shared" ref="C20:C25" si="18">TRIM($D$5)</f>
        <v>Португалия</v>
      </c>
      <c r="D20" s="102" t="str">
        <f t="shared" si="15"/>
        <v>Италия</v>
      </c>
      <c r="E20" s="102" t="str">
        <f t="shared" ref="E20:E25" si="19">$E$5</f>
        <v>Rodger</v>
      </c>
      <c r="F20" s="102" t="str">
        <f t="shared" si="16"/>
        <v>rasval</v>
      </c>
      <c r="G20" s="94">
        <f t="shared" si="14"/>
        <v>4</v>
      </c>
      <c r="H20" s="96"/>
      <c r="I20" s="94">
        <f t="shared" si="17"/>
        <v>5</v>
      </c>
      <c r="J20" s="96"/>
      <c r="K20" s="102">
        <v>4.0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214.0</v>
      </c>
      <c r="U20" s="104" t="str">
        <f t="shared" si="10"/>
        <v>17:45 Penalty shot cup (Португалия) Rodger  - (Италия) rasval</v>
      </c>
      <c r="V20" s="11" t="str">
        <f t="shared" si="11"/>
        <v>4:5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0.7430555555555556</v>
      </c>
      <c r="C21" s="102" t="str">
        <f t="shared" si="18"/>
        <v>Португалия</v>
      </c>
      <c r="D21" s="102" t="str">
        <f t="shared" si="15"/>
        <v>Италия</v>
      </c>
      <c r="E21" s="102" t="str">
        <f t="shared" si="19"/>
        <v>Rodger</v>
      </c>
      <c r="F21" s="102" t="str">
        <f t="shared" si="16"/>
        <v>rasval</v>
      </c>
      <c r="G21" s="94">
        <f t="shared" si="14"/>
        <v>5</v>
      </c>
      <c r="H21" s="96"/>
      <c r="I21" s="94">
        <f t="shared" si="17"/>
        <v>5</v>
      </c>
      <c r="J21" s="96"/>
      <c r="K21" s="102">
        <v>5.0</v>
      </c>
      <c r="L21" s="102">
        <v>5.0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215.0</v>
      </c>
      <c r="U21" s="104" t="str">
        <f t="shared" si="10"/>
        <v>17:50 Penalty shot cup (Португалия) Rodger  - (Италия) rasval</v>
      </c>
      <c r="V21" s="11" t="str">
        <f t="shared" si="11"/>
        <v>5:5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0.7465277777777778</v>
      </c>
      <c r="C22" s="102" t="str">
        <f t="shared" si="18"/>
        <v>Португалия</v>
      </c>
      <c r="D22" s="102" t="str">
        <f t="shared" si="15"/>
        <v>Италия</v>
      </c>
      <c r="E22" s="102" t="str">
        <f t="shared" si="19"/>
        <v>Rodger</v>
      </c>
      <c r="F22" s="102" t="str">
        <f t="shared" si="16"/>
        <v>rasval</v>
      </c>
      <c r="G22" s="94">
        <f t="shared" si="14"/>
        <v>3</v>
      </c>
      <c r="H22" s="96"/>
      <c r="I22" s="94">
        <f t="shared" si="17"/>
        <v>3</v>
      </c>
      <c r="J22" s="96"/>
      <c r="K22" s="102">
        <v>3.0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216.0</v>
      </c>
      <c r="U22" s="104" t="str">
        <f t="shared" si="10"/>
        <v>17:55 Penalty shot cup (Португалия) Rodger  - (Италия) rasval</v>
      </c>
      <c r="V22" s="11" t="str">
        <f t="shared" si="11"/>
        <v>3:3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0.75</v>
      </c>
      <c r="C23" s="102" t="str">
        <f t="shared" si="18"/>
        <v>Португалия</v>
      </c>
      <c r="D23" s="102" t="str">
        <f t="shared" ref="D23:D28" si="20">TRIM($D$6)</f>
        <v>Аргентина</v>
      </c>
      <c r="E23" s="102" t="str">
        <f t="shared" si="19"/>
        <v>Rodger</v>
      </c>
      <c r="F23" s="102" t="str">
        <f t="shared" ref="F23:F28" si="21">$E$6</f>
        <v>AKMAN</v>
      </c>
      <c r="G23" s="94">
        <f t="shared" si="14"/>
        <v>4</v>
      </c>
      <c r="H23" s="96"/>
      <c r="I23" s="94">
        <f t="shared" ref="I23:I29" si="22">SUM(L23)</f>
        <v>3</v>
      </c>
      <c r="J23" s="96"/>
      <c r="K23" s="102">
        <v>4.0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217.0</v>
      </c>
      <c r="U23" s="104" t="str">
        <f t="shared" si="10"/>
        <v>18:00 Penalty shot cup (Португалия) Rodger  - (Аргентина) AKMAN</v>
      </c>
      <c r="V23" s="11" t="str">
        <f t="shared" si="11"/>
        <v>4:3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0.7534722222222222</v>
      </c>
      <c r="C24" s="102" t="str">
        <f t="shared" si="18"/>
        <v>Португалия</v>
      </c>
      <c r="D24" s="102" t="str">
        <f t="shared" si="20"/>
        <v>Аргентина</v>
      </c>
      <c r="E24" s="102" t="str">
        <f t="shared" si="19"/>
        <v>Rodger</v>
      </c>
      <c r="F24" s="102" t="str">
        <f t="shared" si="21"/>
        <v>AKMAN</v>
      </c>
      <c r="G24" s="94">
        <f t="shared" si="14"/>
        <v>3</v>
      </c>
      <c r="H24" s="96"/>
      <c r="I24" s="94">
        <f t="shared" si="22"/>
        <v>3</v>
      </c>
      <c r="J24" s="96"/>
      <c r="K24" s="102">
        <v>3.0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218.0</v>
      </c>
      <c r="U24" s="104" t="str">
        <f t="shared" si="10"/>
        <v>18:05 Penalty shot cup (Португалия) Rodger  - (Аргентина) AKMAN</v>
      </c>
      <c r="V24" s="11" t="str">
        <f t="shared" si="11"/>
        <v>3:3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0.7569444444444444</v>
      </c>
      <c r="C25" s="102" t="str">
        <f t="shared" si="18"/>
        <v>Португалия</v>
      </c>
      <c r="D25" s="102" t="str">
        <f t="shared" si="20"/>
        <v>Аргентина</v>
      </c>
      <c r="E25" s="102" t="str">
        <f t="shared" si="19"/>
        <v>Rodger</v>
      </c>
      <c r="F25" s="102" t="str">
        <f t="shared" si="21"/>
        <v>AKMAN</v>
      </c>
      <c r="G25" s="94">
        <f t="shared" si="14"/>
        <v>0</v>
      </c>
      <c r="H25" s="96"/>
      <c r="I25" s="94">
        <f t="shared" si="22"/>
        <v>0</v>
      </c>
      <c r="J25" s="96"/>
      <c r="K25" s="109" t="s">
        <v>41</v>
      </c>
      <c r="L25" s="109" t="s">
        <v>41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219.0</v>
      </c>
      <c r="U25" s="104" t="str">
        <f t="shared" si="10"/>
        <v>18:10 Penalty shot cup (Португалия) Rodger  - (Аргентина) AKMAN</v>
      </c>
      <c r="V25" s="11" t="str">
        <f t="shared" si="11"/>
        <v>0:0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0.7604166666666666</v>
      </c>
      <c r="C26" s="102" t="str">
        <f t="shared" ref="C26:C31" si="23">TRIM($D$4)</f>
        <v>Италия</v>
      </c>
      <c r="D26" s="102" t="str">
        <f t="shared" si="20"/>
        <v>Аргентина</v>
      </c>
      <c r="E26" s="102" t="str">
        <f t="shared" ref="E26:E31" si="24">$E$4</f>
        <v>rasval</v>
      </c>
      <c r="F26" s="102" t="str">
        <f t="shared" si="21"/>
        <v>AKMAN</v>
      </c>
      <c r="G26" s="94">
        <f t="shared" si="14"/>
        <v>4</v>
      </c>
      <c r="H26" s="96"/>
      <c r="I26" s="94">
        <f t="shared" si="22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220.0</v>
      </c>
      <c r="U26" s="104" t="str">
        <f t="shared" si="10"/>
        <v>18:15 Penalty shot cup (Италия) rasval  - (Аргентина) AKMAN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0.7638888888888888</v>
      </c>
      <c r="C27" s="102" t="str">
        <f t="shared" si="23"/>
        <v>Италия</v>
      </c>
      <c r="D27" s="102" t="str">
        <f t="shared" si="20"/>
        <v>Аргентина</v>
      </c>
      <c r="E27" s="102" t="str">
        <f t="shared" si="24"/>
        <v>rasval</v>
      </c>
      <c r="F27" s="102" t="str">
        <f t="shared" si="21"/>
        <v>AKMAN</v>
      </c>
      <c r="G27" s="94">
        <f t="shared" si="14"/>
        <v>3</v>
      </c>
      <c r="H27" s="96"/>
      <c r="I27" s="94">
        <f t="shared" si="22"/>
        <v>4</v>
      </c>
      <c r="J27" s="96"/>
      <c r="K27" s="109">
        <v>3.0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221.0</v>
      </c>
      <c r="U27" s="104" t="str">
        <f t="shared" si="10"/>
        <v>18:20 Penalty shot cup (Италия) rasval  - (Аргентина) AKMAN</v>
      </c>
      <c r="V27" s="11" t="str">
        <f t="shared" si="11"/>
        <v>3:4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0.7673611111111112</v>
      </c>
      <c r="C28" s="102" t="str">
        <f t="shared" si="23"/>
        <v>Италия</v>
      </c>
      <c r="D28" s="102" t="str">
        <f t="shared" si="20"/>
        <v>Аргентина</v>
      </c>
      <c r="E28" s="102" t="str">
        <f t="shared" si="24"/>
        <v>rasval</v>
      </c>
      <c r="F28" s="102" t="str">
        <f t="shared" si="21"/>
        <v>AKMAN</v>
      </c>
      <c r="G28" s="94">
        <f t="shared" si="14"/>
        <v>0</v>
      </c>
      <c r="H28" s="96"/>
      <c r="I28" s="94">
        <f t="shared" si="22"/>
        <v>0</v>
      </c>
      <c r="J28" s="96"/>
      <c r="K28" s="102" t="s">
        <v>41</v>
      </c>
      <c r="L28" s="102" t="s">
        <v>41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222.0</v>
      </c>
      <c r="U28" s="104" t="str">
        <f t="shared" si="10"/>
        <v>18:25 Penalty shot cup (Италия) rasval  - (Аргентина) AKMAN</v>
      </c>
      <c r="V28" s="11" t="str">
        <f t="shared" si="11"/>
        <v>0:0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0.7708333333333334</v>
      </c>
      <c r="C29" s="102" t="str">
        <f t="shared" si="23"/>
        <v>Италия</v>
      </c>
      <c r="D29" s="102" t="str">
        <f t="shared" ref="D29:D34" si="25">TRIM($D$5)</f>
        <v>Португалия</v>
      </c>
      <c r="E29" s="102" t="str">
        <f t="shared" si="24"/>
        <v>rasval</v>
      </c>
      <c r="F29" s="102" t="str">
        <f t="shared" ref="F29:F34" si="26">$E$5</f>
        <v>Rodger</v>
      </c>
      <c r="G29" s="94">
        <f t="shared" si="14"/>
        <v>2</v>
      </c>
      <c r="H29" s="96"/>
      <c r="I29" s="94">
        <f t="shared" si="22"/>
        <v>4</v>
      </c>
      <c r="J29" s="94"/>
      <c r="K29" s="110">
        <v>2.0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223.0</v>
      </c>
      <c r="U29" s="104" t="str">
        <f t="shared" si="10"/>
        <v>18:30 Penalty shot cup (Италия) rasval  - (Португалия) Rodger</v>
      </c>
      <c r="V29" s="11" t="str">
        <f t="shared" si="11"/>
        <v>2:4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0.7743055555555556</v>
      </c>
      <c r="C30" s="102" t="str">
        <f t="shared" si="23"/>
        <v>Италия</v>
      </c>
      <c r="D30" s="102" t="str">
        <f t="shared" si="25"/>
        <v>Португалия</v>
      </c>
      <c r="E30" s="102" t="str">
        <f t="shared" si="24"/>
        <v>rasval</v>
      </c>
      <c r="F30" s="102" t="str">
        <f t="shared" si="26"/>
        <v>Rodger</v>
      </c>
      <c r="G30" s="94">
        <f t="shared" si="14"/>
        <v>5</v>
      </c>
      <c r="H30" s="96"/>
      <c r="I30" s="94">
        <f t="shared" ref="I30:I34" si="27">SUM(L30,O30)</f>
        <v>3</v>
      </c>
      <c r="J30" s="96"/>
      <c r="K30" s="102">
        <v>5.0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224.0</v>
      </c>
      <c r="U30" s="104" t="str">
        <f t="shared" si="10"/>
        <v>18:35 Penalty shot cup (Италия) rasval  - (Португалия) Rodger</v>
      </c>
      <c r="V30" s="11" t="str">
        <f t="shared" si="11"/>
        <v>5:3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0.7777777777777778</v>
      </c>
      <c r="C31" s="102" t="str">
        <f t="shared" si="23"/>
        <v>Италия</v>
      </c>
      <c r="D31" s="102" t="str">
        <f t="shared" si="25"/>
        <v>Португалия</v>
      </c>
      <c r="E31" s="102" t="str">
        <f t="shared" si="24"/>
        <v>rasval</v>
      </c>
      <c r="F31" s="102" t="str">
        <f t="shared" si="26"/>
        <v>Rodger</v>
      </c>
      <c r="G31" s="94">
        <f t="shared" si="14"/>
        <v>4</v>
      </c>
      <c r="H31" s="96"/>
      <c r="I31" s="94">
        <f t="shared" si="27"/>
        <v>4</v>
      </c>
      <c r="J31" s="96"/>
      <c r="K31" s="102">
        <v>4.0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225.0</v>
      </c>
      <c r="U31" s="104" t="str">
        <f t="shared" si="10"/>
        <v>18:40 Penalty shot cup (Италия) rasval  - (Португалия) Rodger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0.78125</v>
      </c>
      <c r="C32" s="102" t="str">
        <f t="shared" ref="C32:C37" si="28">TRIM($D$6)</f>
        <v>Аргентина</v>
      </c>
      <c r="D32" s="102" t="str">
        <f t="shared" si="25"/>
        <v>Португалия</v>
      </c>
      <c r="E32" s="102" t="str">
        <f t="shared" ref="E32:E37" si="29">$E$6</f>
        <v>AKMAN</v>
      </c>
      <c r="F32" s="102" t="str">
        <f t="shared" si="26"/>
        <v>Rodger</v>
      </c>
      <c r="G32" s="94">
        <f t="shared" si="14"/>
        <v>4</v>
      </c>
      <c r="H32" s="96"/>
      <c r="I32" s="94">
        <f t="shared" si="27"/>
        <v>3</v>
      </c>
      <c r="J32" s="96"/>
      <c r="K32" s="102">
        <v>4.0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226.0</v>
      </c>
      <c r="U32" s="104" t="str">
        <f t="shared" si="10"/>
        <v>18:45 Penalty shot cup (Аргентина) AKMAN  - (Португалия) Rodger</v>
      </c>
      <c r="V32" s="11" t="str">
        <f t="shared" si="11"/>
        <v>4:3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0.7847222222222222</v>
      </c>
      <c r="C33" s="102" t="str">
        <f t="shared" si="28"/>
        <v>Аргентина</v>
      </c>
      <c r="D33" s="102" t="str">
        <f t="shared" si="25"/>
        <v>Португалия</v>
      </c>
      <c r="E33" s="102" t="str">
        <f t="shared" si="29"/>
        <v>AKMAN</v>
      </c>
      <c r="F33" s="102" t="str">
        <f t="shared" si="26"/>
        <v>Rodger</v>
      </c>
      <c r="G33" s="94">
        <f t="shared" si="14"/>
        <v>4</v>
      </c>
      <c r="H33" s="96"/>
      <c r="I33" s="94">
        <f t="shared" si="27"/>
        <v>2</v>
      </c>
      <c r="J33" s="96">
        <v>5.0</v>
      </c>
      <c r="K33" s="102">
        <v>4.0</v>
      </c>
      <c r="L33" s="102">
        <v>2.0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227.0</v>
      </c>
      <c r="U33" s="104" t="str">
        <f t="shared" si="10"/>
        <v>18:50 Penalty shot cup (Аргентина) AKMAN  - (Португалия) Rodger</v>
      </c>
      <c r="V33" s="11" t="str">
        <f t="shared" si="11"/>
        <v>4:2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0.7881944444444444</v>
      </c>
      <c r="C34" s="102" t="str">
        <f t="shared" si="28"/>
        <v>Аргентина</v>
      </c>
      <c r="D34" s="102" t="str">
        <f t="shared" si="25"/>
        <v>Португалия</v>
      </c>
      <c r="E34" s="102" t="str">
        <f t="shared" si="29"/>
        <v>AKMAN</v>
      </c>
      <c r="F34" s="102" t="str">
        <f t="shared" si="26"/>
        <v>Rodger</v>
      </c>
      <c r="G34" s="94">
        <f t="shared" si="14"/>
        <v>3</v>
      </c>
      <c r="H34" s="96"/>
      <c r="I34" s="94">
        <f t="shared" si="27"/>
        <v>4</v>
      </c>
      <c r="J34" s="96"/>
      <c r="K34" s="102">
        <v>3.0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228.0</v>
      </c>
      <c r="U34" s="104" t="str">
        <f t="shared" si="10"/>
        <v>18:55 Penalty shot cup (Аргентина) AKMAN  - (Португалия) Rodger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0.7916666666666666</v>
      </c>
      <c r="C35" s="102" t="str">
        <f t="shared" si="28"/>
        <v>Аргентина</v>
      </c>
      <c r="D35" s="102" t="str">
        <f t="shared" ref="D35:D40" si="30">TRIM($D$4)</f>
        <v>Италия</v>
      </c>
      <c r="E35" s="102" t="str">
        <f t="shared" si="29"/>
        <v>AKMAN</v>
      </c>
      <c r="F35" s="102" t="str">
        <f t="shared" ref="F35:F40" si="31">$E$4</f>
        <v>rasval</v>
      </c>
      <c r="G35" s="94">
        <f t="shared" si="14"/>
        <v>0</v>
      </c>
      <c r="H35" s="96"/>
      <c r="I35" s="94">
        <f t="shared" ref="I35:I46" si="32">SUM(L35)</f>
        <v>0</v>
      </c>
      <c r="J35" s="96"/>
      <c r="K35" s="102" t="s">
        <v>41</v>
      </c>
      <c r="L35" s="102" t="s">
        <v>41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229.0</v>
      </c>
      <c r="U35" s="104" t="str">
        <f t="shared" si="10"/>
        <v>19:00 Penalty shot cup (Аргентина) AKMAN  - (Италия) rasval</v>
      </c>
      <c r="V35" s="11" t="str">
        <f t="shared" si="11"/>
        <v>0:0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0.7951388888888888</v>
      </c>
      <c r="C36" s="102" t="str">
        <f t="shared" si="28"/>
        <v>Аргентина</v>
      </c>
      <c r="D36" s="102" t="str">
        <f t="shared" si="30"/>
        <v>Италия</v>
      </c>
      <c r="E36" s="102" t="str">
        <f t="shared" si="29"/>
        <v>AKMAN</v>
      </c>
      <c r="F36" s="102" t="str">
        <f t="shared" si="31"/>
        <v>rasval</v>
      </c>
      <c r="G36" s="94">
        <f t="shared" si="14"/>
        <v>2</v>
      </c>
      <c r="H36" s="96"/>
      <c r="I36" s="94">
        <f t="shared" si="32"/>
        <v>4</v>
      </c>
      <c r="J36" s="96"/>
      <c r="K36" s="102">
        <v>2.0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230.0</v>
      </c>
      <c r="U36" s="104" t="str">
        <f t="shared" si="10"/>
        <v>19:05 Penalty shot cup (Аргентина) AKMAN  - (Италия) rasval</v>
      </c>
      <c r="V36" s="11" t="str">
        <f t="shared" si="11"/>
        <v>2:4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0.7986111111111112</v>
      </c>
      <c r="C37" s="102" t="str">
        <f t="shared" si="28"/>
        <v>Аргентина</v>
      </c>
      <c r="D37" s="102" t="str">
        <f t="shared" si="30"/>
        <v>Италия</v>
      </c>
      <c r="E37" s="102" t="str">
        <f t="shared" si="29"/>
        <v>AKMAN</v>
      </c>
      <c r="F37" s="102" t="str">
        <f t="shared" si="31"/>
        <v>rasval</v>
      </c>
      <c r="G37" s="94">
        <f t="shared" si="14"/>
        <v>4</v>
      </c>
      <c r="H37" s="96"/>
      <c r="I37" s="94">
        <f t="shared" si="32"/>
        <v>4</v>
      </c>
      <c r="J37" s="96"/>
      <c r="K37" s="102">
        <v>4.0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231.0</v>
      </c>
      <c r="U37" s="104" t="str">
        <f t="shared" si="10"/>
        <v>19:10 Penalty shot cup (Аргентина) AKMAN  - (Италия) rasval</v>
      </c>
      <c r="V37" s="11" t="str">
        <f t="shared" si="11"/>
        <v>4:4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0.8020833333333334</v>
      </c>
      <c r="C38" s="102" t="str">
        <f t="shared" ref="C38:C43" si="33">TRIM($D$5)</f>
        <v>Португалия</v>
      </c>
      <c r="D38" s="102" t="str">
        <f t="shared" si="30"/>
        <v>Италия</v>
      </c>
      <c r="E38" s="102" t="str">
        <f t="shared" ref="E38:E43" si="34">$E$5</f>
        <v>Rodger</v>
      </c>
      <c r="F38" s="102" t="str">
        <f t="shared" si="31"/>
        <v>rasval</v>
      </c>
      <c r="G38" s="94">
        <f t="shared" si="14"/>
        <v>1</v>
      </c>
      <c r="H38" s="11"/>
      <c r="I38" s="94">
        <f t="shared" si="32"/>
        <v>3</v>
      </c>
      <c r="J38" s="11"/>
      <c r="K38" s="102">
        <v>1.0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232.0</v>
      </c>
      <c r="U38" s="104" t="str">
        <f t="shared" si="10"/>
        <v>19:15 Penalty shot cup (Португалия) Rodger  - (Италия) rasval</v>
      </c>
      <c r="V38" s="11" t="str">
        <f t="shared" si="11"/>
        <v>1:3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0.8055555555555556</v>
      </c>
      <c r="C39" s="102" t="str">
        <f t="shared" si="33"/>
        <v>Португалия</v>
      </c>
      <c r="D39" s="102" t="str">
        <f t="shared" si="30"/>
        <v>Италия</v>
      </c>
      <c r="E39" s="102" t="str">
        <f t="shared" si="34"/>
        <v>Rodger</v>
      </c>
      <c r="F39" s="102" t="str">
        <f t="shared" si="31"/>
        <v>rasval</v>
      </c>
      <c r="G39" s="94">
        <f t="shared" si="14"/>
        <v>5</v>
      </c>
      <c r="H39" s="11"/>
      <c r="I39" s="94">
        <f t="shared" si="32"/>
        <v>5</v>
      </c>
      <c r="J39" s="11"/>
      <c r="K39" s="102">
        <v>5.0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233.0</v>
      </c>
      <c r="U39" s="104" t="str">
        <f t="shared" si="10"/>
        <v>19:20 Penalty shot cup (Португалия) Rodger  - (Италия) rasval</v>
      </c>
      <c r="V39" s="11" t="str">
        <f t="shared" si="11"/>
        <v>5:5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0.8090277777777778</v>
      </c>
      <c r="C40" s="102" t="str">
        <f t="shared" si="33"/>
        <v>Португалия</v>
      </c>
      <c r="D40" s="102" t="str">
        <f t="shared" si="30"/>
        <v>Италия</v>
      </c>
      <c r="E40" s="102" t="str">
        <f t="shared" si="34"/>
        <v>Rodger</v>
      </c>
      <c r="F40" s="102" t="str">
        <f t="shared" si="31"/>
        <v>rasval</v>
      </c>
      <c r="G40" s="94">
        <f t="shared" si="14"/>
        <v>4</v>
      </c>
      <c r="H40" s="11"/>
      <c r="I40" s="94">
        <f t="shared" si="32"/>
        <v>2</v>
      </c>
      <c r="J40" s="11"/>
      <c r="K40" s="102">
        <v>4.0</v>
      </c>
      <c r="L40" s="102">
        <v>2.0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234.0</v>
      </c>
      <c r="U40" s="104" t="str">
        <f t="shared" si="10"/>
        <v>19:25 Penalty shot cup (Португалия) Rodger  - (Италия) rasval</v>
      </c>
      <c r="V40" s="11" t="str">
        <f t="shared" si="11"/>
        <v>4:2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0.8125</v>
      </c>
      <c r="C41" s="102" t="str">
        <f t="shared" si="33"/>
        <v>Португалия</v>
      </c>
      <c r="D41" s="102" t="str">
        <f t="shared" ref="D41:D46" si="35">TRIM($D$6)</f>
        <v>Аргентина</v>
      </c>
      <c r="E41" s="102" t="str">
        <f t="shared" si="34"/>
        <v>Rodger</v>
      </c>
      <c r="F41" s="102" t="str">
        <f t="shared" ref="F41:F46" si="36">$E$6</f>
        <v>AKMAN</v>
      </c>
      <c r="G41" s="94">
        <f t="shared" si="14"/>
        <v>5</v>
      </c>
      <c r="H41" s="11"/>
      <c r="I41" s="94">
        <f t="shared" si="32"/>
        <v>5</v>
      </c>
      <c r="J41" s="11"/>
      <c r="K41" s="102">
        <v>5.0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235.0</v>
      </c>
      <c r="U41" s="104" t="str">
        <f t="shared" si="10"/>
        <v>19:30 Penalty shot cup (Португалия) Rodger  - (Аргентина) AKMAN</v>
      </c>
      <c r="V41" s="11" t="str">
        <f t="shared" si="11"/>
        <v>5:5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0.8159722222222222</v>
      </c>
      <c r="C42" s="102" t="str">
        <f t="shared" si="33"/>
        <v>Португалия</v>
      </c>
      <c r="D42" s="102" t="str">
        <f t="shared" si="35"/>
        <v>Аргентина</v>
      </c>
      <c r="E42" s="102" t="str">
        <f t="shared" si="34"/>
        <v>Rodger</v>
      </c>
      <c r="F42" s="102" t="str">
        <f t="shared" si="36"/>
        <v>AKMAN</v>
      </c>
      <c r="G42" s="94">
        <f t="shared" si="14"/>
        <v>0</v>
      </c>
      <c r="H42" s="11"/>
      <c r="I42" s="94">
        <f t="shared" si="32"/>
        <v>0</v>
      </c>
      <c r="J42" s="11"/>
      <c r="K42" s="102" t="s">
        <v>41</v>
      </c>
      <c r="L42" s="102" t="s">
        <v>41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236.0</v>
      </c>
      <c r="U42" s="104" t="str">
        <f t="shared" si="10"/>
        <v>19:35 Penalty shot cup (Португалия) Rodger  - (Аргентина) AKMAN</v>
      </c>
      <c r="V42" s="11" t="str">
        <f t="shared" si="11"/>
        <v>0:0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0.8194444444444444</v>
      </c>
      <c r="C43" s="102" t="str">
        <f t="shared" si="33"/>
        <v>Португалия</v>
      </c>
      <c r="D43" s="102" t="str">
        <f t="shared" si="35"/>
        <v>Аргентина</v>
      </c>
      <c r="E43" s="102" t="str">
        <f t="shared" si="34"/>
        <v>Rodger</v>
      </c>
      <c r="F43" s="102" t="str">
        <f t="shared" si="36"/>
        <v>AKMAN</v>
      </c>
      <c r="G43" s="94">
        <f t="shared" si="14"/>
        <v>5</v>
      </c>
      <c r="H43" s="11"/>
      <c r="I43" s="94">
        <f t="shared" si="32"/>
        <v>3</v>
      </c>
      <c r="J43" s="11"/>
      <c r="K43" s="102">
        <v>5.0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237.0</v>
      </c>
      <c r="U43" s="104" t="str">
        <f t="shared" si="10"/>
        <v>19:40 Penalty shot cup (Португалия) Rodger  - (Аргентина) AKMAN</v>
      </c>
      <c r="V43" s="11" t="str">
        <f t="shared" si="11"/>
        <v>5:3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0.8229166666666666</v>
      </c>
      <c r="C44" s="102" t="str">
        <f t="shared" ref="C44:C46" si="37">TRIM($D$4)</f>
        <v>Италия</v>
      </c>
      <c r="D44" s="102" t="str">
        <f t="shared" si="35"/>
        <v>Аргентина</v>
      </c>
      <c r="E44" s="102" t="str">
        <f t="shared" ref="E44:E46" si="38">$E$4</f>
        <v>rasval</v>
      </c>
      <c r="F44" s="102" t="str">
        <f t="shared" si="36"/>
        <v>AKMAN</v>
      </c>
      <c r="G44" s="94">
        <f t="shared" si="14"/>
        <v>4</v>
      </c>
      <c r="H44" s="11"/>
      <c r="I44" s="94">
        <f t="shared" si="32"/>
        <v>5</v>
      </c>
      <c r="J44" s="11"/>
      <c r="K44" s="102">
        <v>4.0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238.0</v>
      </c>
      <c r="U44" s="104" t="str">
        <f t="shared" si="10"/>
        <v>19:45 Penalty shot cup (Италия) rasval  - (Аргентина) AKMAN</v>
      </c>
      <c r="V44" s="11" t="str">
        <f t="shared" si="11"/>
        <v>4:5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0.8263888888888888</v>
      </c>
      <c r="C45" s="102" t="str">
        <f t="shared" si="37"/>
        <v>Италия</v>
      </c>
      <c r="D45" s="102" t="str">
        <f t="shared" si="35"/>
        <v>Аргентина</v>
      </c>
      <c r="E45" s="102" t="str">
        <f t="shared" si="38"/>
        <v>rasval</v>
      </c>
      <c r="F45" s="102" t="str">
        <f t="shared" si="36"/>
        <v>AKMAN</v>
      </c>
      <c r="G45" s="94">
        <f t="shared" si="14"/>
        <v>4</v>
      </c>
      <c r="H45" s="11"/>
      <c r="I45" s="94">
        <f t="shared" si="32"/>
        <v>5</v>
      </c>
      <c r="J45" s="11"/>
      <c r="K45" s="102">
        <v>4.0</v>
      </c>
      <c r="L45" s="102">
        <v>5.0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239.0</v>
      </c>
      <c r="U45" s="104" t="str">
        <f t="shared" si="10"/>
        <v>19:50 Penalty shot cup (Италия) rasval  - (Аргентина) AKMAN</v>
      </c>
      <c r="V45" s="11" t="str">
        <f t="shared" si="11"/>
        <v>4:5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0.8298611111111112</v>
      </c>
      <c r="C46" s="102" t="str">
        <f t="shared" si="37"/>
        <v>Италия</v>
      </c>
      <c r="D46" s="102" t="str">
        <f t="shared" si="35"/>
        <v>Аргентина</v>
      </c>
      <c r="E46" s="102" t="str">
        <f t="shared" si="38"/>
        <v>rasval</v>
      </c>
      <c r="F46" s="102" t="str">
        <f t="shared" si="36"/>
        <v>AKMAN</v>
      </c>
      <c r="G46" s="94">
        <f t="shared" si="14"/>
        <v>0</v>
      </c>
      <c r="H46" s="11"/>
      <c r="I46" s="94">
        <f t="shared" si="32"/>
        <v>0</v>
      </c>
      <c r="J46" s="11"/>
      <c r="K46" s="102" t="s">
        <v>41</v>
      </c>
      <c r="L46" s="102" t="s">
        <v>41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240.0</v>
      </c>
      <c r="U46" s="104" t="str">
        <f t="shared" si="10"/>
        <v>19:55 Penalty shot cup (Италия) rasval  - (Аргентина) AKMAN</v>
      </c>
      <c r="V46" s="11" t="str">
        <f t="shared" si="11"/>
        <v>0:0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57</v>
      </c>
      <c r="F1" s="6">
        <f>'ТУР1'!$F$1</f>
        <v>45675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45675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rasval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9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7</v>
      </c>
      <c r="AJ3" s="7">
        <f t="array" ref="AJ3">SUM(('ТУР5'!home=AF3)*('ТУР5'!homescore&lt;'ТУР5'!visitorscore),('ТУР5'!visitor=AF3)*('ТУР5'!visitorscore&lt;'ТУР5'!homescore))</f>
        <v>8</v>
      </c>
      <c r="AK3" s="31">
        <f t="array" ref="AK3">SUMIF('ТУР5'!home,AF3,'ТУР5'!homescore)+SUMIF('ТУР5'!visitor,AF3,'ТУР5'!visitorscore)</f>
        <v>70</v>
      </c>
      <c r="AL3" s="32">
        <f t="array" ref="AL3">SUMIF('ТУР5'!home,AF3,'ТУР5'!visitorscore)+SUMIF('ТУР5'!visitor,AF3,'ТУР5'!homescore)</f>
        <v>66</v>
      </c>
      <c r="AM3" s="7">
        <f t="shared" ref="AM3:AM5" si="2">AK3-AL3</f>
        <v>4</v>
      </c>
      <c r="AN3" s="31">
        <f t="array" ref="AN3">AH3*Options!$B$2+AI3*Options!$B$3+AJ3*Options!$B$4+VLOOKUP(AF3,$E$4:$F$9,2,0)</f>
        <v>34</v>
      </c>
      <c r="AO3" s="11">
        <f t="shared" ref="AO3:AO5" si="3">AK3+AM3*10000+AN3*100000000</f>
        <v>3400040070</v>
      </c>
    </row>
    <row r="4">
      <c r="A4" s="11"/>
      <c r="B4" s="8"/>
      <c r="C4" s="40" t="s">
        <v>49</v>
      </c>
      <c r="D4" s="90" t="s">
        <v>24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Rodger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8</v>
      </c>
      <c r="Y4" s="26">
        <f t="array" ref="Y4">VLOOKUP($U4,$AF$3:$AN$5,5,0)</f>
        <v>7</v>
      </c>
      <c r="Z4" s="26">
        <f t="array" ref="Z4">VLOOKUP($U4,$AF$3:$AN$5,6,0)</f>
        <v>64</v>
      </c>
      <c r="AA4" s="26">
        <f t="array" ref="AA4">VLOOKUP($U4,$AF$3:$AN$5,7,0)</f>
        <v>68</v>
      </c>
      <c r="AB4" s="26">
        <f t="array" ref="AB4">VLOOKUP($U4,$AF$3:$AN$5,8,0)</f>
        <v>-4</v>
      </c>
      <c r="AC4" s="26">
        <f t="array" ref="AC4">VLOOKUP($U4,$AF$3:$AN$5,9,0)</f>
        <v>35</v>
      </c>
      <c r="AD4" s="38"/>
      <c r="AE4" s="11"/>
      <c r="AF4" s="39" t="str">
        <f t="shared" si="1"/>
        <v>Rodger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9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8</v>
      </c>
      <c r="AJ4" s="7">
        <f t="array" ref="AJ4">SUM(('ТУР5'!home=AF4)*('ТУР5'!homescore&lt;'ТУР5'!visitorscore),('ТУР5'!visitor=AF4)*('ТУР5'!visitorscore&lt;'ТУР5'!homescore))</f>
        <v>7</v>
      </c>
      <c r="AK4" s="31">
        <f t="array" ref="AK4">SUMIF('ТУР5'!home,AF4,'ТУР5'!homescore)+SUMIF('ТУР5'!visitor,AF4,'ТУР5'!visitorscore)</f>
        <v>64</v>
      </c>
      <c r="AL4" s="32">
        <f t="array" ref="AL4">SUMIF('ТУР5'!home,AF4,'ТУР5'!visitorscore)+SUMIF('ТУР5'!visitor,AF4,'ТУР5'!homescore)</f>
        <v>68</v>
      </c>
      <c r="AM4" s="7">
        <f t="shared" si="2"/>
        <v>-4</v>
      </c>
      <c r="AN4" s="31">
        <f t="array" ref="AN4">AH4*Options!$B$2+AI4*Options!$B$3+AJ4*Options!$B$4+VLOOKUP(AF4,$E$4:$F$9,2,0)</f>
        <v>35</v>
      </c>
      <c r="AO4" s="11">
        <f t="shared" si="3"/>
        <v>3499960064</v>
      </c>
    </row>
    <row r="5">
      <c r="A5" s="11"/>
      <c r="B5" s="8"/>
      <c r="C5" s="40" t="s">
        <v>52</v>
      </c>
      <c r="D5" s="111" t="s">
        <v>27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rasval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7</v>
      </c>
      <c r="Y5" s="26">
        <f t="array" ref="Y5">VLOOKUP($U5,$AF$3:$AN$5,5,0)</f>
        <v>8</v>
      </c>
      <c r="Z5" s="26">
        <f t="array" ref="Z5">VLOOKUP($U5,$AF$3:$AN$5,6,0)</f>
        <v>70</v>
      </c>
      <c r="AA5" s="26">
        <f t="array" ref="AA5">VLOOKUP($U5,$AF$3:$AN$5,7,0)</f>
        <v>66</v>
      </c>
      <c r="AB5" s="26">
        <f t="array" ref="AB5">VLOOKUP($U5,$AF$3:$AN$5,8,0)</f>
        <v>4</v>
      </c>
      <c r="AC5" s="26">
        <f t="array" ref="AC5">VLOOKUP($U5,$AF$3:$AN$5,9,0)</f>
        <v>34</v>
      </c>
      <c r="AD5" s="38"/>
      <c r="AE5" s="11"/>
      <c r="AF5" s="39" t="str">
        <f t="shared" si="1"/>
        <v>AKMAN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6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9</v>
      </c>
      <c r="AJ5" s="7">
        <f t="array" ref="AJ5">SUM(('ТУР5'!home=AF5)*('ТУР5'!homescore&lt;'ТУР5'!visitorscore),('ТУР5'!visitor=AF5)*('ТУР5'!visitorscore&lt;'ТУР5'!homescore))</f>
        <v>9</v>
      </c>
      <c r="AK5" s="31">
        <f t="array" ref="AK5">SUMIF('ТУР5'!home,AF5,'ТУР5'!homescore)+SUMIF('ТУР5'!visitor,AF5,'ТУР5'!visitorscore)</f>
        <v>60</v>
      </c>
      <c r="AL5" s="32">
        <f t="array" ref="AL5">SUMIF('ТУР5'!home,AF5,'ТУР5'!visitorscore)+SUMIF('ТУР5'!visitor,AF5,'ТУР5'!homescore)</f>
        <v>60</v>
      </c>
      <c r="AM5" s="7">
        <f t="shared" si="2"/>
        <v>0</v>
      </c>
      <c r="AN5" s="31">
        <f t="array" ref="AN5">AH5*Options!$B$2+AI5*Options!$B$3+AJ5*Options!$B$4+VLOOKUP(AF5,$E$4:$F$9,2,0)</f>
        <v>27</v>
      </c>
      <c r="AO5" s="11">
        <f t="shared" si="3"/>
        <v>2700000060</v>
      </c>
    </row>
    <row r="6">
      <c r="A6" s="11"/>
      <c r="B6" s="8"/>
      <c r="C6" s="40" t="s">
        <v>54</v>
      </c>
      <c r="D6" s="90" t="s">
        <v>30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AKMAN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9</v>
      </c>
      <c r="Y6" s="26">
        <f t="array" ref="Y6">VLOOKUP($U6,$AF$3:$AN$5,5,0)</f>
        <v>9</v>
      </c>
      <c r="Z6" s="26">
        <f t="array" ref="Z6">VLOOKUP($U6,$AF$3:$AN$5,6,0)</f>
        <v>60</v>
      </c>
      <c r="AA6" s="26">
        <f t="array" ref="AA6">VLOOKUP($U6,$AF$3:$AN$5,7,0)</f>
        <v>60</v>
      </c>
      <c r="AB6" s="26">
        <f t="array" ref="AB6">VLOOKUP($U6,$AF$3:$AN$5,8,0)</f>
        <v>0</v>
      </c>
      <c r="AC6" s="26">
        <f t="array" ref="AC6">VLOOKUP($U6,$AF$3:$AN$5,9,0)</f>
        <v>27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0.8333333333333334</v>
      </c>
      <c r="C11" s="102" t="str">
        <f t="shared" ref="C11:C13" si="4">TRIM($D$4)</f>
        <v>Италия</v>
      </c>
      <c r="D11" s="102" t="str">
        <f t="shared" ref="D11:D16" si="5">TRIM($D$5)</f>
        <v>Германия</v>
      </c>
      <c r="E11" s="102" t="str">
        <f t="shared" ref="E11:E13" si="6">$E$4</f>
        <v>rasval</v>
      </c>
      <c r="F11" s="102" t="str">
        <f t="shared" ref="F11:F16" si="7">$E$5</f>
        <v>Rodger</v>
      </c>
      <c r="G11" s="94">
        <f t="shared" ref="G11:G46" si="8">SUM(K11)</f>
        <v>4</v>
      </c>
      <c r="H11" s="96"/>
      <c r="I11" s="94">
        <f t="shared" ref="I11:I17" si="9">SUM(L11)</f>
        <v>1</v>
      </c>
      <c r="J11" s="96"/>
      <c r="K11" s="102">
        <v>4.0</v>
      </c>
      <c r="L11" s="102">
        <v>1.0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241.0</v>
      </c>
      <c r="U11" s="104" t="str">
        <f t="shared" ref="U11:U46" si="10">TEXT(B11,"h:mm")&amp;" "&amp;($C$1)&amp;" ("&amp;C11&amp;") "&amp;E11&amp;" "&amp;" - ("&amp;D11&amp;") "&amp;F11&amp;""</f>
        <v>20:00 Penalty shot cup (Италия) rasval  - (Германия) Rodger</v>
      </c>
      <c r="V11" s="11" t="str">
        <f t="shared" ref="V11:V46" si="11">TEXT(G11,"0")&amp;":"&amp;TEXT(I11,"0")</f>
        <v>4:1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0.8368055555555556</v>
      </c>
      <c r="C12" s="102" t="str">
        <f t="shared" si="4"/>
        <v>Италия</v>
      </c>
      <c r="D12" s="102" t="str">
        <f t="shared" si="5"/>
        <v>Германия</v>
      </c>
      <c r="E12" s="102" t="str">
        <f t="shared" si="6"/>
        <v>rasval</v>
      </c>
      <c r="F12" s="102" t="str">
        <f t="shared" si="7"/>
        <v>Rodger</v>
      </c>
      <c r="G12" s="94">
        <f t="shared" si="8"/>
        <v>3</v>
      </c>
      <c r="H12" s="96"/>
      <c r="I12" s="94">
        <f t="shared" si="9"/>
        <v>4</v>
      </c>
      <c r="J12" s="96"/>
      <c r="K12" s="102">
        <v>3.0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242.0</v>
      </c>
      <c r="U12" s="104" t="str">
        <f t="shared" si="10"/>
        <v>20:05 Penalty shot cup (Италия) rasval  - (Германия) Rodger</v>
      </c>
      <c r="V12" s="11" t="str">
        <f t="shared" si="11"/>
        <v>3:4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0.8402777777777778</v>
      </c>
      <c r="C13" s="102" t="str">
        <f t="shared" si="4"/>
        <v>Италия</v>
      </c>
      <c r="D13" s="102" t="str">
        <f t="shared" si="5"/>
        <v>Германия</v>
      </c>
      <c r="E13" s="102" t="str">
        <f t="shared" si="6"/>
        <v>rasval</v>
      </c>
      <c r="F13" s="102" t="str">
        <f t="shared" si="7"/>
        <v>Rodger</v>
      </c>
      <c r="G13" s="94">
        <f t="shared" si="8"/>
        <v>4</v>
      </c>
      <c r="H13" s="96"/>
      <c r="I13" s="94">
        <f t="shared" si="9"/>
        <v>5</v>
      </c>
      <c r="J13" s="96"/>
      <c r="K13" s="102">
        <v>4.0</v>
      </c>
      <c r="L13" s="102">
        <v>5.0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243.0</v>
      </c>
      <c r="U13" s="104" t="str">
        <f t="shared" si="10"/>
        <v>20:10 Penalty shot cup (Италия) rasval  - (Германия) Rodger</v>
      </c>
      <c r="V13" s="11" t="str">
        <f t="shared" si="11"/>
        <v>4:5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0.84375</v>
      </c>
      <c r="C14" s="102" t="str">
        <f t="shared" ref="C14:C19" si="12">TRIM($D$6)</f>
        <v>Аргентина</v>
      </c>
      <c r="D14" s="102" t="str">
        <f t="shared" si="5"/>
        <v>Германия</v>
      </c>
      <c r="E14" s="102" t="str">
        <f t="shared" ref="E14:E19" si="13">$E$6</f>
        <v>AKMAN</v>
      </c>
      <c r="F14" s="102" t="str">
        <f t="shared" si="7"/>
        <v>Rodger</v>
      </c>
      <c r="G14" s="94">
        <f t="shared" si="8"/>
        <v>2</v>
      </c>
      <c r="H14" s="96"/>
      <c r="I14" s="94">
        <f t="shared" si="9"/>
        <v>3</v>
      </c>
      <c r="J14" s="96"/>
      <c r="K14" s="102">
        <v>2.0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244.0</v>
      </c>
      <c r="U14" s="104" t="str">
        <f t="shared" si="10"/>
        <v>20:15 Penalty shot cup (Аргентина) AKMAN  - (Германия) Rodger</v>
      </c>
      <c r="V14" s="11" t="str">
        <f t="shared" si="11"/>
        <v>2:3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0.8472222222222222</v>
      </c>
      <c r="C15" s="102" t="str">
        <f t="shared" si="12"/>
        <v>Аргентина</v>
      </c>
      <c r="D15" s="102" t="str">
        <f t="shared" si="5"/>
        <v>Германия</v>
      </c>
      <c r="E15" s="102" t="str">
        <f t="shared" si="13"/>
        <v>AKMAN</v>
      </c>
      <c r="F15" s="102" t="str">
        <f t="shared" si="7"/>
        <v>Rodger</v>
      </c>
      <c r="G15" s="94">
        <f t="shared" si="8"/>
        <v>0</v>
      </c>
      <c r="H15" s="96"/>
      <c r="I15" s="94">
        <f t="shared" si="9"/>
        <v>0</v>
      </c>
      <c r="J15" s="96"/>
      <c r="K15" s="102" t="s">
        <v>41</v>
      </c>
      <c r="L15" s="102" t="s">
        <v>41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245.0</v>
      </c>
      <c r="U15" s="104" t="str">
        <f t="shared" si="10"/>
        <v>20:20 Penalty shot cup (Аргентина) AKMAN  - (Германия) Rodger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0.8506944444444444</v>
      </c>
      <c r="C16" s="102" t="str">
        <f t="shared" si="12"/>
        <v>Аргентина</v>
      </c>
      <c r="D16" s="102" t="str">
        <f t="shared" si="5"/>
        <v>Германия</v>
      </c>
      <c r="E16" s="102" t="str">
        <f t="shared" si="13"/>
        <v>AKMAN</v>
      </c>
      <c r="F16" s="102" t="str">
        <f t="shared" si="7"/>
        <v>Rodger</v>
      </c>
      <c r="G16" s="94">
        <f t="shared" si="8"/>
        <v>5</v>
      </c>
      <c r="H16" s="96"/>
      <c r="I16" s="94">
        <f t="shared" si="9"/>
        <v>3</v>
      </c>
      <c r="J16" s="96"/>
      <c r="K16" s="102">
        <v>5.0</v>
      </c>
      <c r="L16" s="102">
        <v>3.0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246.0</v>
      </c>
      <c r="U16" s="104" t="str">
        <f t="shared" si="10"/>
        <v>20:25 Penalty shot cup (Аргентина) AKMAN  - (Германия) Rodger</v>
      </c>
      <c r="V16" s="11" t="str">
        <f t="shared" si="11"/>
        <v>5:3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0.8541666666666666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AKMAN</v>
      </c>
      <c r="F17" s="102" t="str">
        <f t="shared" ref="F17:F22" si="15">$E$4</f>
        <v>rasval</v>
      </c>
      <c r="G17" s="94">
        <f t="shared" si="8"/>
        <v>4</v>
      </c>
      <c r="H17" s="96"/>
      <c r="I17" s="94">
        <f t="shared" si="9"/>
        <v>5</v>
      </c>
      <c r="J17" s="96"/>
      <c r="K17" s="26">
        <v>4.0</v>
      </c>
      <c r="L17" s="26">
        <v>5.0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247.0</v>
      </c>
      <c r="U17" s="104" t="str">
        <f t="shared" si="10"/>
        <v>20:30 Penalty shot cup (Аргентина) AKMAN  - (Италия) rasval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0.8576388888888888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AKMAN</v>
      </c>
      <c r="F18" s="102" t="str">
        <f t="shared" si="15"/>
        <v>rasval</v>
      </c>
      <c r="G18" s="94">
        <f t="shared" si="8"/>
        <v>0</v>
      </c>
      <c r="H18" s="96"/>
      <c r="I18" s="94">
        <f t="shared" ref="I18:I22" si="16">SUM(L18,O18)</f>
        <v>0</v>
      </c>
      <c r="J18" s="96"/>
      <c r="K18" s="102" t="s">
        <v>41</v>
      </c>
      <c r="L18" s="102" t="s">
        <v>41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248.0</v>
      </c>
      <c r="U18" s="104" t="str">
        <f t="shared" si="10"/>
        <v>20:35 Penalty shot cup (Аргентина) AKMAN  - (Италия) rasval</v>
      </c>
      <c r="V18" s="11" t="str">
        <f t="shared" si="11"/>
        <v>0:0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0.8611111111111112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AKMAN</v>
      </c>
      <c r="F19" s="102" t="str">
        <f t="shared" si="15"/>
        <v>rasval</v>
      </c>
      <c r="G19" s="94">
        <f t="shared" si="8"/>
        <v>4</v>
      </c>
      <c r="H19" s="96"/>
      <c r="I19" s="94">
        <f t="shared" si="16"/>
        <v>5</v>
      </c>
      <c r="J19" s="96"/>
      <c r="K19" s="102">
        <v>4.0</v>
      </c>
      <c r="L19" s="102">
        <v>5.0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249.0</v>
      </c>
      <c r="U19" s="104" t="str">
        <f t="shared" si="10"/>
        <v>20:40 Penalty shot cup (Аргентина) AKMAN  - (Италия) rasval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0.8645833333333334</v>
      </c>
      <c r="C20" s="102" t="str">
        <f t="shared" ref="C20:C25" si="17">TRIM($D$5)</f>
        <v>Германия</v>
      </c>
      <c r="D20" s="102" t="str">
        <f t="shared" si="14"/>
        <v>Италия</v>
      </c>
      <c r="E20" s="102" t="str">
        <f t="shared" ref="E20:E25" si="18">$E$5</f>
        <v>Rodger</v>
      </c>
      <c r="F20" s="102" t="str">
        <f t="shared" si="15"/>
        <v>rasval</v>
      </c>
      <c r="G20" s="94">
        <f t="shared" si="8"/>
        <v>4</v>
      </c>
      <c r="H20" s="96"/>
      <c r="I20" s="94">
        <f t="shared" si="16"/>
        <v>4</v>
      </c>
      <c r="J20" s="96"/>
      <c r="K20" s="102">
        <v>4.0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250.0</v>
      </c>
      <c r="U20" s="104" t="str">
        <f t="shared" si="10"/>
        <v>20:45 Penalty shot cup (Германия) Rodger  - (Италия) rasval</v>
      </c>
      <c r="V20" s="11" t="str">
        <f t="shared" si="11"/>
        <v>4:4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0.8680555555555556</v>
      </c>
      <c r="C21" s="102" t="str">
        <f t="shared" si="17"/>
        <v>Германия</v>
      </c>
      <c r="D21" s="102" t="str">
        <f t="shared" si="14"/>
        <v>Италия</v>
      </c>
      <c r="E21" s="102" t="str">
        <f t="shared" si="18"/>
        <v>Rodger</v>
      </c>
      <c r="F21" s="102" t="str">
        <f t="shared" si="15"/>
        <v>rasval</v>
      </c>
      <c r="G21" s="94">
        <f t="shared" si="8"/>
        <v>4</v>
      </c>
      <c r="H21" s="96"/>
      <c r="I21" s="94">
        <f t="shared" si="16"/>
        <v>4</v>
      </c>
      <c r="J21" s="96"/>
      <c r="K21" s="102">
        <v>4.0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251.0</v>
      </c>
      <c r="U21" s="104" t="str">
        <f t="shared" si="10"/>
        <v>20:50 Penalty shot cup (Германия) Rodger  - (Италия) rasval</v>
      </c>
      <c r="V21" s="11" t="str">
        <f t="shared" si="11"/>
        <v>4:4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0.8715277777777778</v>
      </c>
      <c r="C22" s="102" t="str">
        <f t="shared" si="17"/>
        <v>Германия</v>
      </c>
      <c r="D22" s="102" t="str">
        <f t="shared" si="14"/>
        <v>Италия</v>
      </c>
      <c r="E22" s="102" t="str">
        <f t="shared" si="18"/>
        <v>Rodger</v>
      </c>
      <c r="F22" s="102" t="str">
        <f t="shared" si="15"/>
        <v>rasval</v>
      </c>
      <c r="G22" s="94">
        <f t="shared" si="8"/>
        <v>4</v>
      </c>
      <c r="H22" s="96"/>
      <c r="I22" s="94">
        <f t="shared" si="16"/>
        <v>3</v>
      </c>
      <c r="J22" s="96"/>
      <c r="K22" s="102">
        <v>4.0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252.0</v>
      </c>
      <c r="U22" s="104" t="str">
        <f t="shared" si="10"/>
        <v>20:55 Penalty shot cup (Германия) Rodger  - (Италия) rasval</v>
      </c>
      <c r="V22" s="11" t="str">
        <f t="shared" si="11"/>
        <v>4:3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0.875</v>
      </c>
      <c r="C23" s="102" t="str">
        <f t="shared" si="17"/>
        <v>Германия</v>
      </c>
      <c r="D23" s="102" t="str">
        <f t="shared" ref="D23:D28" si="19">TRIM($D$6)</f>
        <v>Аргентина</v>
      </c>
      <c r="E23" s="102" t="str">
        <f t="shared" si="18"/>
        <v>Rodger</v>
      </c>
      <c r="F23" s="102" t="str">
        <f t="shared" ref="F23:F28" si="20">$E$6</f>
        <v>AKMAN</v>
      </c>
      <c r="G23" s="94">
        <f t="shared" si="8"/>
        <v>3</v>
      </c>
      <c r="H23" s="96"/>
      <c r="I23" s="94">
        <f t="shared" ref="I23:I29" si="21">SUM(L23)</f>
        <v>3</v>
      </c>
      <c r="J23" s="96"/>
      <c r="K23" s="102">
        <v>3.0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253.0</v>
      </c>
      <c r="U23" s="104" t="str">
        <f t="shared" si="10"/>
        <v>21:00 Penalty shot cup (Германия) Rodger  - (Аргентина) AKMAN</v>
      </c>
      <c r="V23" s="11" t="str">
        <f t="shared" si="11"/>
        <v>3:3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0.8784722222222222</v>
      </c>
      <c r="C24" s="102" t="str">
        <f t="shared" si="17"/>
        <v>Германия</v>
      </c>
      <c r="D24" s="102" t="str">
        <f t="shared" si="19"/>
        <v>Аргентина</v>
      </c>
      <c r="E24" s="102" t="str">
        <f t="shared" si="18"/>
        <v>Rodger</v>
      </c>
      <c r="F24" s="102" t="str">
        <f t="shared" si="20"/>
        <v>AKMAN</v>
      </c>
      <c r="G24" s="94">
        <f t="shared" si="8"/>
        <v>0</v>
      </c>
      <c r="H24" s="96"/>
      <c r="I24" s="94">
        <f t="shared" si="21"/>
        <v>0</v>
      </c>
      <c r="J24" s="96"/>
      <c r="K24" s="102" t="s">
        <v>41</v>
      </c>
      <c r="L24" s="102" t="s">
        <v>41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254.0</v>
      </c>
      <c r="U24" s="104" t="str">
        <f t="shared" si="10"/>
        <v>21:05 Penalty shot cup (Германия) Rodger  - (Аргентина) AKMAN</v>
      </c>
      <c r="V24" s="11" t="str">
        <f t="shared" si="11"/>
        <v>0:0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0.8819444444444444</v>
      </c>
      <c r="C25" s="102" t="str">
        <f t="shared" si="17"/>
        <v>Германия</v>
      </c>
      <c r="D25" s="102" t="str">
        <f t="shared" si="19"/>
        <v>Аргентина</v>
      </c>
      <c r="E25" s="102" t="str">
        <f t="shared" si="18"/>
        <v>Rodger</v>
      </c>
      <c r="F25" s="102" t="str">
        <f t="shared" si="20"/>
        <v>AKMAN</v>
      </c>
      <c r="G25" s="94">
        <f t="shared" si="8"/>
        <v>2</v>
      </c>
      <c r="H25" s="96"/>
      <c r="I25" s="94">
        <f t="shared" si="21"/>
        <v>4</v>
      </c>
      <c r="J25" s="96"/>
      <c r="K25" s="109">
        <v>2.0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255.0</v>
      </c>
      <c r="U25" s="104" t="str">
        <f t="shared" si="10"/>
        <v>21:10 Penalty shot cup (Германия) Rodger  - (Аргентина) AKMAN</v>
      </c>
      <c r="V25" s="11" t="str">
        <f t="shared" si="11"/>
        <v>2:4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0.8854166666666666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rasval</v>
      </c>
      <c r="F26" s="102" t="str">
        <f t="shared" si="20"/>
        <v>AKMAN</v>
      </c>
      <c r="G26" s="94">
        <f t="shared" si="8"/>
        <v>3</v>
      </c>
      <c r="H26" s="96"/>
      <c r="I26" s="94">
        <f t="shared" si="21"/>
        <v>4</v>
      </c>
      <c r="J26" s="96"/>
      <c r="K26" s="109">
        <v>3.0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256.0</v>
      </c>
      <c r="U26" s="104" t="str">
        <f t="shared" si="10"/>
        <v>21:15 Penalty shot cup (Италия) rasval  - (Аргентина) AKMAN</v>
      </c>
      <c r="V26" s="11" t="str">
        <f t="shared" si="11"/>
        <v>3:4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0.8888888888888888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rasval</v>
      </c>
      <c r="F27" s="102" t="str">
        <f t="shared" si="20"/>
        <v>AKMAN</v>
      </c>
      <c r="G27" s="94">
        <f t="shared" si="8"/>
        <v>4</v>
      </c>
      <c r="H27" s="96"/>
      <c r="I27" s="94">
        <f t="shared" si="21"/>
        <v>2</v>
      </c>
      <c r="J27" s="96"/>
      <c r="K27" s="109">
        <v>4.0</v>
      </c>
      <c r="L27" s="109">
        <v>2.0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257.0</v>
      </c>
      <c r="U27" s="104" t="str">
        <f t="shared" si="10"/>
        <v>21:20 Penalty shot cup (Италия) rasval  - (Аргентина) AKMAN</v>
      </c>
      <c r="V27" s="11" t="str">
        <f t="shared" si="11"/>
        <v>4:2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0.8923611111111112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rasval</v>
      </c>
      <c r="F28" s="102" t="str">
        <f t="shared" si="20"/>
        <v>AKMAN</v>
      </c>
      <c r="G28" s="94">
        <f t="shared" si="8"/>
        <v>0</v>
      </c>
      <c r="H28" s="96"/>
      <c r="I28" s="94">
        <f t="shared" si="21"/>
        <v>0</v>
      </c>
      <c r="J28" s="96"/>
      <c r="K28" s="102" t="s">
        <v>41</v>
      </c>
      <c r="L28" s="102" t="s">
        <v>41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258.0</v>
      </c>
      <c r="U28" s="104" t="str">
        <f t="shared" si="10"/>
        <v>21:25 Penalty shot cup (Италия) rasval  - (Аргентина) AKMAN</v>
      </c>
      <c r="V28" s="11" t="str">
        <f t="shared" si="11"/>
        <v>0:0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0.8958333333333334</v>
      </c>
      <c r="C29" s="102" t="str">
        <f t="shared" si="22"/>
        <v>Италия</v>
      </c>
      <c r="D29" s="102" t="str">
        <f t="shared" ref="D29:D34" si="24">TRIM($D$5)</f>
        <v>Германия</v>
      </c>
      <c r="E29" s="102" t="str">
        <f t="shared" si="23"/>
        <v>rasval</v>
      </c>
      <c r="F29" s="102" t="str">
        <f t="shared" ref="F29:F34" si="25">$E$5</f>
        <v>Rodger</v>
      </c>
      <c r="G29" s="94">
        <f t="shared" si="8"/>
        <v>4</v>
      </c>
      <c r="H29" s="96"/>
      <c r="I29" s="94">
        <f t="shared" si="21"/>
        <v>5</v>
      </c>
      <c r="J29" s="94"/>
      <c r="K29" s="110">
        <v>4.0</v>
      </c>
      <c r="L29" s="102">
        <v>5.0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259.0</v>
      </c>
      <c r="U29" s="104" t="str">
        <f t="shared" si="10"/>
        <v>21:30 Penalty shot cup (Италия) rasval  - (Германия) Rodger</v>
      </c>
      <c r="V29" s="11" t="str">
        <f t="shared" si="11"/>
        <v>4:5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0.8993055555555556</v>
      </c>
      <c r="C30" s="102" t="str">
        <f t="shared" si="22"/>
        <v>Италия</v>
      </c>
      <c r="D30" s="102" t="str">
        <f t="shared" si="24"/>
        <v>Германия</v>
      </c>
      <c r="E30" s="102" t="str">
        <f t="shared" si="23"/>
        <v>rasval</v>
      </c>
      <c r="F30" s="102" t="str">
        <f t="shared" si="25"/>
        <v>Rodger</v>
      </c>
      <c r="G30" s="94">
        <f t="shared" si="8"/>
        <v>0</v>
      </c>
      <c r="H30" s="96"/>
      <c r="I30" s="94">
        <f t="shared" ref="I30:I34" si="26">SUM(L30,O30)</f>
        <v>0</v>
      </c>
      <c r="J30" s="96"/>
      <c r="K30" s="102" t="s">
        <v>41</v>
      </c>
      <c r="L30" s="102" t="s">
        <v>41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260.0</v>
      </c>
      <c r="U30" s="104" t="str">
        <f t="shared" si="10"/>
        <v>21:35 Penalty shot cup (Италия) rasval  - (Германия) Rodger</v>
      </c>
      <c r="V30" s="11" t="str">
        <f t="shared" si="11"/>
        <v>0:0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0.9027777777777778</v>
      </c>
      <c r="C31" s="102" t="str">
        <f t="shared" si="22"/>
        <v>Италия</v>
      </c>
      <c r="D31" s="102" t="str">
        <f t="shared" si="24"/>
        <v>Германия</v>
      </c>
      <c r="E31" s="102" t="str">
        <f t="shared" si="23"/>
        <v>rasval</v>
      </c>
      <c r="F31" s="102" t="str">
        <f t="shared" si="25"/>
        <v>Rodger</v>
      </c>
      <c r="G31" s="94">
        <f t="shared" si="8"/>
        <v>3</v>
      </c>
      <c r="H31" s="96"/>
      <c r="I31" s="94">
        <f t="shared" si="26"/>
        <v>1</v>
      </c>
      <c r="J31" s="96"/>
      <c r="K31" s="102">
        <v>3.0</v>
      </c>
      <c r="L31" s="102">
        <v>1.0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261.0</v>
      </c>
      <c r="U31" s="104" t="str">
        <f t="shared" si="10"/>
        <v>21:40 Penalty shot cup (Италия) rasval  - (Германия) Rodger</v>
      </c>
      <c r="V31" s="11" t="str">
        <f t="shared" si="11"/>
        <v>3:1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0.90625</v>
      </c>
      <c r="C32" s="102" t="str">
        <f t="shared" ref="C32:C37" si="27">TRIM($D$6)</f>
        <v>Аргентина</v>
      </c>
      <c r="D32" s="102" t="str">
        <f t="shared" si="24"/>
        <v>Германия</v>
      </c>
      <c r="E32" s="102" t="str">
        <f t="shared" ref="E32:E37" si="28">$E$6</f>
        <v>AKMAN</v>
      </c>
      <c r="F32" s="102" t="str">
        <f t="shared" si="25"/>
        <v>Rodger</v>
      </c>
      <c r="G32" s="94">
        <f t="shared" si="8"/>
        <v>4</v>
      </c>
      <c r="H32" s="96"/>
      <c r="I32" s="94">
        <f t="shared" si="26"/>
        <v>4</v>
      </c>
      <c r="J32" s="96"/>
      <c r="K32" s="102">
        <v>4.0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262.0</v>
      </c>
      <c r="U32" s="104" t="str">
        <f t="shared" si="10"/>
        <v>21:45 Penalty shot cup (Аргентина) AKMAN  - (Германия) Rodger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0.9097222222222222</v>
      </c>
      <c r="C33" s="102" t="str">
        <f t="shared" si="27"/>
        <v>Аргентина</v>
      </c>
      <c r="D33" s="102" t="str">
        <f t="shared" si="24"/>
        <v>Германия</v>
      </c>
      <c r="E33" s="102" t="str">
        <f t="shared" si="28"/>
        <v>AKMAN</v>
      </c>
      <c r="F33" s="102" t="str">
        <f t="shared" si="25"/>
        <v>Rodger</v>
      </c>
      <c r="G33" s="94">
        <f t="shared" si="8"/>
        <v>5</v>
      </c>
      <c r="H33" s="96"/>
      <c r="I33" s="94">
        <f t="shared" si="26"/>
        <v>3</v>
      </c>
      <c r="J33" s="96">
        <v>5.0</v>
      </c>
      <c r="K33" s="102">
        <v>5.0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263.0</v>
      </c>
      <c r="U33" s="104" t="str">
        <f t="shared" si="10"/>
        <v>21:50 Penalty shot cup (Аргентина) AKMAN  - (Германия) Rodger</v>
      </c>
      <c r="V33" s="11" t="str">
        <f t="shared" si="11"/>
        <v>5:3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0.9131944444444444</v>
      </c>
      <c r="C34" s="102" t="str">
        <f t="shared" si="27"/>
        <v>Аргентина</v>
      </c>
      <c r="D34" s="102" t="str">
        <f t="shared" si="24"/>
        <v>Германия</v>
      </c>
      <c r="E34" s="102" t="str">
        <f t="shared" si="28"/>
        <v>AKMAN</v>
      </c>
      <c r="F34" s="102" t="str">
        <f t="shared" si="25"/>
        <v>Rodger</v>
      </c>
      <c r="G34" s="94">
        <f t="shared" si="8"/>
        <v>4</v>
      </c>
      <c r="H34" s="96"/>
      <c r="I34" s="94">
        <f t="shared" si="26"/>
        <v>1</v>
      </c>
      <c r="J34" s="96"/>
      <c r="K34" s="102">
        <v>4.0</v>
      </c>
      <c r="L34" s="102">
        <v>1.0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264.0</v>
      </c>
      <c r="U34" s="104" t="str">
        <f t="shared" si="10"/>
        <v>21:55 Penalty shot cup (Аргентина) AKMAN  - (Германия) Rodger</v>
      </c>
      <c r="V34" s="11" t="str">
        <f t="shared" si="11"/>
        <v>4:1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0.9166666666666666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AKMAN</v>
      </c>
      <c r="F35" s="102" t="str">
        <f t="shared" ref="F35:F40" si="30">$E$4</f>
        <v>rasval</v>
      </c>
      <c r="G35" s="94">
        <f t="shared" si="8"/>
        <v>3</v>
      </c>
      <c r="H35" s="96"/>
      <c r="I35" s="94">
        <f t="shared" ref="I35:I46" si="31">SUM(L35)</f>
        <v>4</v>
      </c>
      <c r="J35" s="96"/>
      <c r="K35" s="102">
        <v>3.0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265.0</v>
      </c>
      <c r="U35" s="104" t="str">
        <f t="shared" si="10"/>
        <v>22:00 Penalty shot cup (Аргентина) AKMAN  - (Италия) rasval</v>
      </c>
      <c r="V35" s="11" t="str">
        <f t="shared" si="11"/>
        <v>3:4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0.9201388888888888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AKMAN</v>
      </c>
      <c r="F36" s="102" t="str">
        <f t="shared" si="30"/>
        <v>rasval</v>
      </c>
      <c r="G36" s="94">
        <f t="shared" si="8"/>
        <v>3</v>
      </c>
      <c r="H36" s="96"/>
      <c r="I36" s="94">
        <f t="shared" si="31"/>
        <v>4</v>
      </c>
      <c r="J36" s="96"/>
      <c r="K36" s="102">
        <v>3.0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266.0</v>
      </c>
      <c r="U36" s="104" t="str">
        <f t="shared" si="10"/>
        <v>22:05 Penalty shot cup (Аргентина) AKMAN  - (Италия) rasval</v>
      </c>
      <c r="V36" s="11" t="str">
        <f t="shared" si="11"/>
        <v>3:4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0.9236111111111112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AKMAN</v>
      </c>
      <c r="F37" s="102" t="str">
        <f t="shared" si="30"/>
        <v>rasval</v>
      </c>
      <c r="G37" s="94">
        <f t="shared" si="8"/>
        <v>0</v>
      </c>
      <c r="H37" s="96"/>
      <c r="I37" s="94">
        <f t="shared" si="31"/>
        <v>0</v>
      </c>
      <c r="J37" s="96"/>
      <c r="K37" s="102" t="s">
        <v>41</v>
      </c>
      <c r="L37" s="102" t="s">
        <v>41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267.0</v>
      </c>
      <c r="U37" s="104" t="str">
        <f t="shared" si="10"/>
        <v>22:10 Penalty shot cup (Аргентина) AKMAN  - (Италия) rasval</v>
      </c>
      <c r="V37" s="11" t="str">
        <f t="shared" si="11"/>
        <v>0:0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0.9270833333333334</v>
      </c>
      <c r="C38" s="102" t="str">
        <f t="shared" ref="C38:C43" si="32">TRIM($D$5)</f>
        <v>Германия</v>
      </c>
      <c r="D38" s="102" t="str">
        <f t="shared" si="29"/>
        <v>Италия</v>
      </c>
      <c r="E38" s="102" t="str">
        <f t="shared" ref="E38:E43" si="33">$E$5</f>
        <v>Rodger</v>
      </c>
      <c r="F38" s="102" t="str">
        <f t="shared" si="30"/>
        <v>rasval</v>
      </c>
      <c r="G38" s="94">
        <f t="shared" si="8"/>
        <v>3</v>
      </c>
      <c r="H38" s="11"/>
      <c r="I38" s="94">
        <f t="shared" si="31"/>
        <v>1</v>
      </c>
      <c r="J38" s="11"/>
      <c r="K38" s="102">
        <v>3.0</v>
      </c>
      <c r="L38" s="102">
        <v>1.0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268.0</v>
      </c>
      <c r="U38" s="104" t="str">
        <f t="shared" si="10"/>
        <v>22:15 Penalty shot cup (Германия) Rodger  - (Италия) rasval</v>
      </c>
      <c r="V38" s="11" t="str">
        <f t="shared" si="11"/>
        <v>3:1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0.9305555555555556</v>
      </c>
      <c r="C39" s="102" t="str">
        <f t="shared" si="32"/>
        <v>Германия</v>
      </c>
      <c r="D39" s="102" t="str">
        <f t="shared" si="29"/>
        <v>Италия</v>
      </c>
      <c r="E39" s="102" t="str">
        <f t="shared" si="33"/>
        <v>Rodger</v>
      </c>
      <c r="F39" s="102" t="str">
        <f t="shared" si="30"/>
        <v>rasval</v>
      </c>
      <c r="G39" s="94">
        <f t="shared" si="8"/>
        <v>5</v>
      </c>
      <c r="H39" s="11"/>
      <c r="I39" s="94">
        <f t="shared" si="31"/>
        <v>3</v>
      </c>
      <c r="J39" s="11"/>
      <c r="K39" s="102">
        <v>5.0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269.0</v>
      </c>
      <c r="U39" s="104" t="str">
        <f t="shared" si="10"/>
        <v>22:20 Penalty shot cup (Германия) Rodger  - (Италия) rasval</v>
      </c>
      <c r="V39" s="11" t="str">
        <f t="shared" si="11"/>
        <v>5:3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0.9340277777777778</v>
      </c>
      <c r="C40" s="102" t="str">
        <f t="shared" si="32"/>
        <v>Германия</v>
      </c>
      <c r="D40" s="102" t="str">
        <f t="shared" si="29"/>
        <v>Италия</v>
      </c>
      <c r="E40" s="102" t="str">
        <f t="shared" si="33"/>
        <v>Rodger</v>
      </c>
      <c r="F40" s="102" t="str">
        <f t="shared" si="30"/>
        <v>rasval</v>
      </c>
      <c r="G40" s="94">
        <f t="shared" si="8"/>
        <v>2</v>
      </c>
      <c r="H40" s="11"/>
      <c r="I40" s="94">
        <f t="shared" si="31"/>
        <v>3</v>
      </c>
      <c r="J40" s="11"/>
      <c r="K40" s="102">
        <v>2.0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270.0</v>
      </c>
      <c r="U40" s="104" t="str">
        <f t="shared" si="10"/>
        <v>22:25 Penalty shot cup (Германия) Rodger  - (Италия) rasval</v>
      </c>
      <c r="V40" s="11" t="str">
        <f t="shared" si="11"/>
        <v>2:3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0.9375</v>
      </c>
      <c r="C41" s="102" t="str">
        <f t="shared" si="32"/>
        <v>Германия</v>
      </c>
      <c r="D41" s="102" t="str">
        <f t="shared" ref="D41:D46" si="34">TRIM($D$6)</f>
        <v>Аргентина</v>
      </c>
      <c r="E41" s="102" t="str">
        <f t="shared" si="33"/>
        <v>Rodger</v>
      </c>
      <c r="F41" s="102" t="str">
        <f t="shared" ref="F41:F46" si="35">$E$6</f>
        <v>AKMAN</v>
      </c>
      <c r="G41" s="94">
        <f t="shared" si="8"/>
        <v>3</v>
      </c>
      <c r="H41" s="11"/>
      <c r="I41" s="94">
        <f t="shared" si="31"/>
        <v>2</v>
      </c>
      <c r="J41" s="11"/>
      <c r="K41" s="102">
        <v>3.0</v>
      </c>
      <c r="L41" s="102">
        <v>2.0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271.0</v>
      </c>
      <c r="U41" s="104" t="str">
        <f t="shared" si="10"/>
        <v>22:30 Penalty shot cup (Германия) Rodger  - (Аргентина) AKMAN</v>
      </c>
      <c r="V41" s="11" t="str">
        <f t="shared" si="11"/>
        <v>3:2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0.9409722222222222</v>
      </c>
      <c r="C42" s="102" t="str">
        <f t="shared" si="32"/>
        <v>Германия</v>
      </c>
      <c r="D42" s="102" t="str">
        <f t="shared" si="34"/>
        <v>Аргентина</v>
      </c>
      <c r="E42" s="102" t="str">
        <f t="shared" si="33"/>
        <v>Rodger</v>
      </c>
      <c r="F42" s="102" t="str">
        <f t="shared" si="35"/>
        <v>AKMAN</v>
      </c>
      <c r="G42" s="94">
        <f t="shared" si="8"/>
        <v>4</v>
      </c>
      <c r="H42" s="11"/>
      <c r="I42" s="94">
        <f t="shared" si="31"/>
        <v>3</v>
      </c>
      <c r="J42" s="11"/>
      <c r="K42" s="102">
        <v>4.0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272.0</v>
      </c>
      <c r="U42" s="104" t="str">
        <f t="shared" si="10"/>
        <v>22:35 Penalty shot cup (Германия) Rodger  - (Аргентина) AKMAN</v>
      </c>
      <c r="V42" s="11" t="str">
        <f t="shared" si="11"/>
        <v>4:3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0.9444444444444444</v>
      </c>
      <c r="C43" s="102" t="str">
        <f t="shared" si="32"/>
        <v>Германия</v>
      </c>
      <c r="D43" s="102" t="str">
        <f t="shared" si="34"/>
        <v>Аргентина</v>
      </c>
      <c r="E43" s="102" t="str">
        <f t="shared" si="33"/>
        <v>Rodger</v>
      </c>
      <c r="F43" s="102" t="str">
        <f t="shared" si="35"/>
        <v>AKMAN</v>
      </c>
      <c r="G43" s="94">
        <f t="shared" si="8"/>
        <v>0</v>
      </c>
      <c r="H43" s="11"/>
      <c r="I43" s="94">
        <f t="shared" si="31"/>
        <v>0</v>
      </c>
      <c r="J43" s="11"/>
      <c r="K43" s="102" t="s">
        <v>41</v>
      </c>
      <c r="L43" s="102" t="s">
        <v>41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273.0</v>
      </c>
      <c r="U43" s="104" t="str">
        <f t="shared" si="10"/>
        <v>22:40 Penalty shot cup (Германия) Rodger  - (Аргентина) AKMAN</v>
      </c>
      <c r="V43" s="11" t="str">
        <f t="shared" si="11"/>
        <v>0:0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0.9479166666666666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rasval</v>
      </c>
      <c r="F44" s="102" t="str">
        <f t="shared" si="35"/>
        <v>AKMAN</v>
      </c>
      <c r="G44" s="94">
        <f t="shared" si="8"/>
        <v>2</v>
      </c>
      <c r="H44" s="11"/>
      <c r="I44" s="94">
        <f t="shared" si="31"/>
        <v>2</v>
      </c>
      <c r="J44" s="11"/>
      <c r="K44" s="102">
        <v>2.0</v>
      </c>
      <c r="L44" s="102">
        <v>2.0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274.0</v>
      </c>
      <c r="U44" s="104" t="str">
        <f t="shared" si="10"/>
        <v>22:45 Penalty shot cup (Италия) rasval  - (Аргентина) AKMAN</v>
      </c>
      <c r="V44" s="11" t="str">
        <f t="shared" si="11"/>
        <v>2:2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0.9513888888888888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rasval</v>
      </c>
      <c r="F45" s="102" t="str">
        <f t="shared" si="35"/>
        <v>AKMAN</v>
      </c>
      <c r="G45" s="94">
        <f t="shared" si="8"/>
        <v>4</v>
      </c>
      <c r="H45" s="11"/>
      <c r="I45" s="94">
        <f t="shared" si="31"/>
        <v>2</v>
      </c>
      <c r="J45" s="11"/>
      <c r="K45" s="102">
        <v>4.0</v>
      </c>
      <c r="L45" s="102">
        <v>2.0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275.0</v>
      </c>
      <c r="U45" s="104" t="str">
        <f t="shared" si="10"/>
        <v>22:50 Penalty shot cup (Италия) rasval  - (Аргентина) AKMAN</v>
      </c>
      <c r="V45" s="11" t="str">
        <f t="shared" si="11"/>
        <v>4:2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0.9548611111111112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rasval</v>
      </c>
      <c r="F46" s="102" t="str">
        <f t="shared" si="35"/>
        <v>AKMAN</v>
      </c>
      <c r="G46" s="94">
        <f t="shared" si="8"/>
        <v>3</v>
      </c>
      <c r="H46" s="11"/>
      <c r="I46" s="94">
        <f t="shared" si="31"/>
        <v>4</v>
      </c>
      <c r="J46" s="11"/>
      <c r="K46" s="102">
        <v>3.0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276.0</v>
      </c>
      <c r="U46" s="104" t="str">
        <f t="shared" si="10"/>
        <v>22:55 Penalty shot cup (Италия) rasval  - (Аргентина) AKMAN</v>
      </c>
      <c r="V46" s="11" t="str">
        <f t="shared" si="11"/>
        <v>3:4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58</v>
      </c>
      <c r="F1" s="6">
        <f>'ТУР1'!$F$1</f>
        <v>45675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45675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azalazy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4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10</v>
      </c>
      <c r="AJ3" s="7">
        <f t="array" ref="AJ3">SUM(('ТУР6'!home=AF3)*('ТУР6'!homescore&lt;'ТУР6'!visitorscore),('ТУР6'!visitor=AF3)*('ТУР6'!visitorscore&lt;'ТУР6'!homescore))</f>
        <v>10</v>
      </c>
      <c r="AK3" s="31">
        <f t="array" ref="AK3">SUMIF('ТУР6'!home,AF3,'ТУР6'!homescore)+SUMIF('ТУР6'!visitor,AF3,'ТУР6'!visitorscore)</f>
        <v>67</v>
      </c>
      <c r="AL3" s="32">
        <f t="array" ref="AL3">SUMIF('ТУР6'!home,AF3,'ТУР6'!visitorscore)+SUMIF('ТУР6'!visitor,AF3,'ТУР6'!homescore)</f>
        <v>77</v>
      </c>
      <c r="AM3" s="7">
        <f t="shared" ref="AM3:AM5" si="2">AK3-AL3</f>
        <v>-10</v>
      </c>
      <c r="AN3" s="31">
        <f t="array" ref="AN3">AH3*Options!$B$2+AI3*Options!$B$3+AJ3*Options!$B$4+VLOOKUP(AF3,$E$4:$F$9,2,0)</f>
        <v>22</v>
      </c>
      <c r="AO3" s="11">
        <f t="shared" ref="AO3:AO5" si="3">AK3+AM3*10000+AN3*100000000</f>
        <v>2199900067</v>
      </c>
    </row>
    <row r="4">
      <c r="A4" s="11"/>
      <c r="B4" s="8"/>
      <c r="C4" s="112" t="s">
        <v>59</v>
      </c>
      <c r="D4" s="113" t="s">
        <v>45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maymay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7</v>
      </c>
      <c r="Y4" s="26">
        <f t="array" ref="Y4">VLOOKUP($U4,$AF$3:$AN$5,5,0)</f>
        <v>7</v>
      </c>
      <c r="Z4" s="26">
        <f t="array" ref="Z4">VLOOKUP($U4,$AF$3:$AN$5,6,0)</f>
        <v>89</v>
      </c>
      <c r="AA4" s="26">
        <f t="array" ref="AA4">VLOOKUP($U4,$AF$3:$AN$5,7,0)</f>
        <v>83</v>
      </c>
      <c r="AB4" s="26">
        <f t="array" ref="AB4">VLOOKUP($U4,$AF$3:$AN$5,8,0)</f>
        <v>6</v>
      </c>
      <c r="AC4" s="26">
        <f t="array" ref="AC4">VLOOKUP($U4,$AF$3:$AN$5,9,0)</f>
        <v>37</v>
      </c>
      <c r="AD4" s="38"/>
      <c r="AE4" s="11"/>
      <c r="AF4" s="39" t="str">
        <f t="shared" si="1"/>
        <v>maymay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10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7</v>
      </c>
      <c r="AJ4" s="7">
        <f t="array" ref="AJ4">SUM(('ТУР6'!home=AF4)*('ТУР6'!homescore&lt;'ТУР6'!visitorscore),('ТУР6'!visitor=AF4)*('ТУР6'!visitorscore&lt;'ТУР6'!homescore))</f>
        <v>7</v>
      </c>
      <c r="AK4" s="31">
        <f t="array" ref="AK4">SUMIF('ТУР6'!home,AF4,'ТУР6'!homescore)+SUMIF('ТУР6'!visitor,AF4,'ТУР6'!visitorscore)</f>
        <v>89</v>
      </c>
      <c r="AL4" s="32">
        <f t="array" ref="AL4">SUMIF('ТУР6'!home,AF4,'ТУР6'!visitorscore)+SUMIF('ТУР6'!visitor,AF4,'ТУР6'!homescore)</f>
        <v>83</v>
      </c>
      <c r="AM4" s="7">
        <f t="shared" si="2"/>
        <v>6</v>
      </c>
      <c r="AN4" s="31">
        <f t="array" ref="AN4">AH4*Options!$B$2+AI4*Options!$B$3+AJ4*Options!$B$4+VLOOKUP(AF4,$E$4:$F$9,2,0)</f>
        <v>37</v>
      </c>
      <c r="AO4" s="11">
        <f t="shared" si="3"/>
        <v>3700060089</v>
      </c>
    </row>
    <row r="5">
      <c r="A5" s="11"/>
      <c r="B5" s="8"/>
      <c r="C5" s="40" t="s">
        <v>61</v>
      </c>
      <c r="D5" s="113" t="s">
        <v>46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debosch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11</v>
      </c>
      <c r="Y5" s="26">
        <f t="array" ref="Y5">VLOOKUP($U5,$AF$3:$AN$5,5,0)</f>
        <v>5</v>
      </c>
      <c r="Z5" s="26">
        <f t="array" ref="Z5">VLOOKUP($U5,$AF$3:$AN$5,6,0)</f>
        <v>74</v>
      </c>
      <c r="AA5" s="26">
        <f t="array" ref="AA5">VLOOKUP($U5,$AF$3:$AN$5,7,0)</f>
        <v>70</v>
      </c>
      <c r="AB5" s="26">
        <f t="array" ref="AB5">VLOOKUP($U5,$AF$3:$AN$5,8,0)</f>
        <v>4</v>
      </c>
      <c r="AC5" s="26">
        <f t="array" ref="AC5">VLOOKUP($U5,$AF$3:$AN$5,9,0)</f>
        <v>35</v>
      </c>
      <c r="AD5" s="38"/>
      <c r="AE5" s="11"/>
      <c r="AF5" s="39" t="str">
        <f t="shared" si="1"/>
        <v>debosch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8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11</v>
      </c>
      <c r="AJ5" s="7">
        <f t="array" ref="AJ5">SUM(('ТУР6'!home=AF5)*('ТУР6'!homescore&lt;'ТУР6'!visitorscore),('ТУР6'!visitor=AF5)*('ТУР6'!visitorscore&lt;'ТУР6'!homescore))</f>
        <v>5</v>
      </c>
      <c r="AK5" s="31">
        <f t="array" ref="AK5">SUMIF('ТУР6'!home,AF5,'ТУР6'!homescore)+SUMIF('ТУР6'!visitor,AF5,'ТУР6'!visitorscore)</f>
        <v>74</v>
      </c>
      <c r="AL5" s="32">
        <f t="array" ref="AL5">SUMIF('ТУР6'!home,AF5,'ТУР6'!visitorscore)+SUMIF('ТУР6'!visitor,AF5,'ТУР6'!homescore)</f>
        <v>70</v>
      </c>
      <c r="AM5" s="7">
        <f t="shared" si="2"/>
        <v>4</v>
      </c>
      <c r="AN5" s="31">
        <f t="array" ref="AN5">AH5*Options!$B$2+AI5*Options!$B$3+AJ5*Options!$B$4+VLOOKUP(AF5,$E$4:$F$9,2,0)</f>
        <v>35</v>
      </c>
      <c r="AO5" s="11">
        <f t="shared" si="3"/>
        <v>3500040074</v>
      </c>
    </row>
    <row r="6">
      <c r="A6" s="11"/>
      <c r="B6" s="8"/>
      <c r="C6" s="40" t="s">
        <v>63</v>
      </c>
      <c r="D6" s="113" t="s">
        <v>47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azalazy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10</v>
      </c>
      <c r="Y6" s="26">
        <f t="array" ref="Y6">VLOOKUP($U6,$AF$3:$AN$5,5,0)</f>
        <v>10</v>
      </c>
      <c r="Z6" s="26">
        <f t="array" ref="Z6">VLOOKUP($U6,$AF$3:$AN$5,6,0)</f>
        <v>67</v>
      </c>
      <c r="AA6" s="26">
        <f t="array" ref="AA6">VLOOKUP($U6,$AF$3:$AN$5,7,0)</f>
        <v>77</v>
      </c>
      <c r="AB6" s="26">
        <f t="array" ref="AB6">VLOOKUP($U6,$AF$3:$AN$5,8,0)</f>
        <v>-10</v>
      </c>
      <c r="AC6" s="26">
        <f t="array" ref="AC6">VLOOKUP($U6,$AF$3:$AN$5,9,0)</f>
        <v>22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0.9583333333333334</v>
      </c>
      <c r="C11" s="102" t="str">
        <f t="shared" ref="C11:C13" si="4">TRIM($D$4)</f>
        <v>Нидерланды</v>
      </c>
      <c r="D11" s="102" t="str">
        <f t="shared" ref="D11:D16" si="5">TRIM($D$5)</f>
        <v>Англия</v>
      </c>
      <c r="E11" s="102" t="str">
        <f t="shared" ref="E11:E13" si="6">$E$4</f>
        <v>azalazy</v>
      </c>
      <c r="F11" s="102" t="str">
        <f t="shared" ref="F11:F16" si="7">$E$5</f>
        <v>maymay</v>
      </c>
      <c r="G11" s="94">
        <f t="shared" ref="G11:G46" si="8">SUM(K11)</f>
        <v>3</v>
      </c>
      <c r="H11" s="96"/>
      <c r="I11" s="94">
        <f t="shared" ref="I11:I17" si="9">SUM(L11)</f>
        <v>4</v>
      </c>
      <c r="J11" s="96"/>
      <c r="K11" s="102">
        <v>3.0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277.0</v>
      </c>
      <c r="U11" s="104" t="str">
        <f t="shared" ref="U11:U46" si="10">TEXT(B11,"h:mm")&amp;" "&amp;($C$1)&amp;" ("&amp;C11&amp;") "&amp;E11&amp;" "&amp;" - ("&amp;D11&amp;") "&amp;F11&amp;""</f>
        <v>23:00 Penalty shot cup (Нидерланды) azalazy  - (Англия) maymay</v>
      </c>
      <c r="V11" s="11" t="str">
        <f t="shared" ref="V11:V46" si="11">TEXT(G11,"0")&amp;":"&amp;TEXT(I11,"0")</f>
        <v>3:4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0.9618055555555556</v>
      </c>
      <c r="C12" s="102" t="str">
        <f t="shared" si="4"/>
        <v>Нидерланды</v>
      </c>
      <c r="D12" s="102" t="str">
        <f t="shared" si="5"/>
        <v>Англия</v>
      </c>
      <c r="E12" s="102" t="str">
        <f t="shared" si="6"/>
        <v>azalazy</v>
      </c>
      <c r="F12" s="102" t="str">
        <f t="shared" si="7"/>
        <v>maymay</v>
      </c>
      <c r="G12" s="94">
        <f t="shared" si="8"/>
        <v>2</v>
      </c>
      <c r="H12" s="96"/>
      <c r="I12" s="94">
        <f t="shared" si="9"/>
        <v>4</v>
      </c>
      <c r="J12" s="96"/>
      <c r="K12" s="102">
        <v>2.0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278.0</v>
      </c>
      <c r="U12" s="104" t="str">
        <f t="shared" si="10"/>
        <v>23:05 Penalty shot cup (Нидерланды) azalazy  - (Англия) maymay</v>
      </c>
      <c r="V12" s="11" t="str">
        <f t="shared" si="11"/>
        <v>2:4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0.9652777777777778</v>
      </c>
      <c r="C13" s="102" t="str">
        <f t="shared" si="4"/>
        <v>Нидерланды</v>
      </c>
      <c r="D13" s="102" t="str">
        <f t="shared" si="5"/>
        <v>Англия</v>
      </c>
      <c r="E13" s="102" t="str">
        <f t="shared" si="6"/>
        <v>azalazy</v>
      </c>
      <c r="F13" s="102" t="str">
        <f t="shared" si="7"/>
        <v>maymay</v>
      </c>
      <c r="G13" s="94">
        <f t="shared" si="8"/>
        <v>4</v>
      </c>
      <c r="H13" s="96"/>
      <c r="I13" s="94">
        <f t="shared" si="9"/>
        <v>2</v>
      </c>
      <c r="J13" s="96"/>
      <c r="K13" s="102">
        <v>4.0</v>
      </c>
      <c r="L13" s="102">
        <v>2.0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279.0</v>
      </c>
      <c r="U13" s="104" t="str">
        <f t="shared" si="10"/>
        <v>23:10 Penalty shot cup (Нидерланды) azalazy  - (Англия) maymay</v>
      </c>
      <c r="V13" s="11" t="str">
        <f t="shared" si="11"/>
        <v>4:2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0.96875</v>
      </c>
      <c r="C14" s="102" t="str">
        <f t="shared" ref="C14:C19" si="12">TRIM($D$6)</f>
        <v>Португалия</v>
      </c>
      <c r="D14" s="102" t="str">
        <f t="shared" si="5"/>
        <v>Англия</v>
      </c>
      <c r="E14" s="102" t="str">
        <f t="shared" ref="E14:E19" si="13">$E$6</f>
        <v>debosch</v>
      </c>
      <c r="F14" s="102" t="str">
        <f t="shared" si="7"/>
        <v>maymay</v>
      </c>
      <c r="G14" s="94">
        <f t="shared" si="8"/>
        <v>4</v>
      </c>
      <c r="H14" s="96"/>
      <c r="I14" s="94">
        <f t="shared" si="9"/>
        <v>1</v>
      </c>
      <c r="J14" s="96"/>
      <c r="K14" s="102">
        <v>4.0</v>
      </c>
      <c r="L14" s="102">
        <v>1.0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280.0</v>
      </c>
      <c r="U14" s="104" t="str">
        <f t="shared" si="10"/>
        <v>23:15 Penalty shot cup (Португалия) debosch  - (Англия) maymay</v>
      </c>
      <c r="V14" s="11" t="str">
        <f t="shared" si="11"/>
        <v>4:1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0.9722222222222222</v>
      </c>
      <c r="C15" s="102" t="str">
        <f t="shared" si="12"/>
        <v>Португалия</v>
      </c>
      <c r="D15" s="102" t="str">
        <f t="shared" si="5"/>
        <v>Англия</v>
      </c>
      <c r="E15" s="102" t="str">
        <f t="shared" si="13"/>
        <v>debosch</v>
      </c>
      <c r="F15" s="102" t="str">
        <f t="shared" si="7"/>
        <v>maymay</v>
      </c>
      <c r="G15" s="94">
        <f t="shared" si="8"/>
        <v>3</v>
      </c>
      <c r="H15" s="96"/>
      <c r="I15" s="94">
        <f t="shared" si="9"/>
        <v>3</v>
      </c>
      <c r="J15" s="96"/>
      <c r="K15" s="102">
        <v>3.0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281.0</v>
      </c>
      <c r="U15" s="104" t="str">
        <f t="shared" si="10"/>
        <v>23:20 Penalty shot cup (Португалия) debosch  - (Англия) maymay</v>
      </c>
      <c r="V15" s="11" t="str">
        <f t="shared" si="11"/>
        <v>3:3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0.9756944444444444</v>
      </c>
      <c r="C16" s="102" t="str">
        <f t="shared" si="12"/>
        <v>Португалия</v>
      </c>
      <c r="D16" s="102" t="str">
        <f t="shared" si="5"/>
        <v>Англия</v>
      </c>
      <c r="E16" s="102" t="str">
        <f t="shared" si="13"/>
        <v>debosch</v>
      </c>
      <c r="F16" s="102" t="str">
        <f t="shared" si="7"/>
        <v>maymay</v>
      </c>
      <c r="G16" s="94">
        <f t="shared" si="8"/>
        <v>5</v>
      </c>
      <c r="H16" s="96"/>
      <c r="I16" s="94">
        <f t="shared" si="9"/>
        <v>5</v>
      </c>
      <c r="J16" s="96"/>
      <c r="K16" s="102">
        <v>5.0</v>
      </c>
      <c r="L16" s="102">
        <v>5.0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282.0</v>
      </c>
      <c r="U16" s="104" t="str">
        <f t="shared" si="10"/>
        <v>23:25 Penalty shot cup (Португалия) debosch  - (Англия) maymay</v>
      </c>
      <c r="V16" s="11" t="str">
        <f t="shared" si="11"/>
        <v>5:5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0.9791666666666666</v>
      </c>
      <c r="C17" s="102" t="str">
        <f t="shared" si="12"/>
        <v>Португалия</v>
      </c>
      <c r="D17" s="102" t="str">
        <f t="shared" ref="D17:D22" si="14">TRIM($D$4)</f>
        <v>Нидерланды</v>
      </c>
      <c r="E17" s="102" t="str">
        <f t="shared" si="13"/>
        <v>debosch</v>
      </c>
      <c r="F17" s="102" t="str">
        <f t="shared" ref="F17:F22" si="15">$E$4</f>
        <v>azalazy</v>
      </c>
      <c r="G17" s="94">
        <f t="shared" si="8"/>
        <v>0</v>
      </c>
      <c r="H17" s="96"/>
      <c r="I17" s="94">
        <f t="shared" si="9"/>
        <v>0</v>
      </c>
      <c r="J17" s="96"/>
      <c r="K17" s="26" t="s">
        <v>41</v>
      </c>
      <c r="L17" s="26" t="s">
        <v>41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283.0</v>
      </c>
      <c r="U17" s="104" t="str">
        <f t="shared" si="10"/>
        <v>23:30 Penalty shot cup (Португалия) debosch  - (Нидерланды) azalazy</v>
      </c>
      <c r="V17" s="11" t="str">
        <f t="shared" si="11"/>
        <v>0:0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0.9826388888888888</v>
      </c>
      <c r="C18" s="102" t="str">
        <f t="shared" si="12"/>
        <v>Португалия</v>
      </c>
      <c r="D18" s="102" t="str">
        <f t="shared" si="14"/>
        <v>Нидерланды</v>
      </c>
      <c r="E18" s="102" t="str">
        <f t="shared" si="13"/>
        <v>debosch</v>
      </c>
      <c r="F18" s="102" t="str">
        <f t="shared" si="15"/>
        <v>azalazy</v>
      </c>
      <c r="G18" s="94">
        <f t="shared" si="8"/>
        <v>4</v>
      </c>
      <c r="H18" s="96"/>
      <c r="I18" s="94">
        <f t="shared" ref="I18:I22" si="16">SUM(L18,O18)</f>
        <v>2</v>
      </c>
      <c r="J18" s="96"/>
      <c r="K18" s="102">
        <v>4.0</v>
      </c>
      <c r="L18" s="102">
        <v>2.0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284.0</v>
      </c>
      <c r="U18" s="104" t="str">
        <f t="shared" si="10"/>
        <v>23:35 Penalty shot cup (Португалия) debosch  - (Нидерланды) azalazy</v>
      </c>
      <c r="V18" s="11" t="str">
        <f t="shared" si="11"/>
        <v>4:2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0.9861111111111112</v>
      </c>
      <c r="C19" s="102" t="str">
        <f t="shared" si="12"/>
        <v>Португалия</v>
      </c>
      <c r="D19" s="102" t="str">
        <f t="shared" si="14"/>
        <v>Нидерланды</v>
      </c>
      <c r="E19" s="102" t="str">
        <f t="shared" si="13"/>
        <v>debosch</v>
      </c>
      <c r="F19" s="102" t="str">
        <f t="shared" si="15"/>
        <v>azalazy</v>
      </c>
      <c r="G19" s="94">
        <f t="shared" si="8"/>
        <v>5</v>
      </c>
      <c r="H19" s="96"/>
      <c r="I19" s="94">
        <f t="shared" si="16"/>
        <v>3</v>
      </c>
      <c r="J19" s="96"/>
      <c r="K19" s="102">
        <v>5.0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285.0</v>
      </c>
      <c r="U19" s="104" t="str">
        <f t="shared" si="10"/>
        <v>23:40 Penalty shot cup (Португалия) debosch  - (Нидерланды) azalazy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0.9895833333333334</v>
      </c>
      <c r="C20" s="102" t="str">
        <f t="shared" ref="C20:C25" si="17">TRIM($D$5)</f>
        <v>Англия</v>
      </c>
      <c r="D20" s="102" t="str">
        <f t="shared" si="14"/>
        <v>Нидерланды</v>
      </c>
      <c r="E20" s="102" t="str">
        <f t="shared" ref="E20:E25" si="18">$E$5</f>
        <v>maymay</v>
      </c>
      <c r="F20" s="102" t="str">
        <f t="shared" si="15"/>
        <v>azalazy</v>
      </c>
      <c r="G20" s="94">
        <f t="shared" si="8"/>
        <v>3</v>
      </c>
      <c r="H20" s="96"/>
      <c r="I20" s="94">
        <f t="shared" si="16"/>
        <v>4</v>
      </c>
      <c r="J20" s="96"/>
      <c r="K20" s="102">
        <v>3.0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286.0</v>
      </c>
      <c r="U20" s="104" t="str">
        <f t="shared" si="10"/>
        <v>23:45 Penalty shot cup (Англия) maymay  - (Нидерланды) azalazy</v>
      </c>
      <c r="V20" s="11" t="str">
        <f t="shared" si="11"/>
        <v>3:4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0.9930555555555556</v>
      </c>
      <c r="C21" s="102" t="str">
        <f t="shared" si="17"/>
        <v>Англия</v>
      </c>
      <c r="D21" s="102" t="str">
        <f t="shared" si="14"/>
        <v>Нидерланды</v>
      </c>
      <c r="E21" s="102" t="str">
        <f t="shared" si="18"/>
        <v>maymay</v>
      </c>
      <c r="F21" s="102" t="str">
        <f t="shared" si="15"/>
        <v>azalazy</v>
      </c>
      <c r="G21" s="94">
        <f t="shared" si="8"/>
        <v>4</v>
      </c>
      <c r="H21" s="96"/>
      <c r="I21" s="94">
        <f t="shared" si="16"/>
        <v>1</v>
      </c>
      <c r="J21" s="96"/>
      <c r="K21" s="102">
        <v>4.0</v>
      </c>
      <c r="L21" s="102">
        <v>1.0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287.0</v>
      </c>
      <c r="U21" s="104" t="str">
        <f t="shared" si="10"/>
        <v>23:50 Penalty shot cup (Англия) maymay  - (Нидерланды) azalazy</v>
      </c>
      <c r="V21" s="11" t="str">
        <f t="shared" si="11"/>
        <v>4:1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0.9965277777777778</v>
      </c>
      <c r="C22" s="102" t="str">
        <f t="shared" si="17"/>
        <v>Англия</v>
      </c>
      <c r="D22" s="102" t="str">
        <f t="shared" si="14"/>
        <v>Нидерланды</v>
      </c>
      <c r="E22" s="102" t="str">
        <f t="shared" si="18"/>
        <v>maymay</v>
      </c>
      <c r="F22" s="102" t="str">
        <f t="shared" si="15"/>
        <v>azalazy</v>
      </c>
      <c r="G22" s="94">
        <f t="shared" si="8"/>
        <v>5</v>
      </c>
      <c r="H22" s="96"/>
      <c r="I22" s="94">
        <f t="shared" si="16"/>
        <v>3</v>
      </c>
      <c r="J22" s="96"/>
      <c r="K22" s="102">
        <v>5.0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288.0</v>
      </c>
      <c r="U22" s="104" t="str">
        <f t="shared" si="10"/>
        <v>23:55 Penalty shot cup (Англия) maymay  - (Нидерланды) azalazy</v>
      </c>
      <c r="V22" s="11" t="str">
        <f t="shared" si="11"/>
        <v>5:3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1.0</v>
      </c>
      <c r="C23" s="102" t="str">
        <f t="shared" si="17"/>
        <v>Англия</v>
      </c>
      <c r="D23" s="102" t="str">
        <f t="shared" ref="D23:D28" si="19">TRIM($D$6)</f>
        <v>Португалия</v>
      </c>
      <c r="E23" s="102" t="str">
        <f t="shared" si="18"/>
        <v>maymay</v>
      </c>
      <c r="F23" s="102" t="str">
        <f t="shared" ref="F23:F28" si="20">$E$6</f>
        <v>debosch</v>
      </c>
      <c r="G23" s="94">
        <f t="shared" si="8"/>
        <v>2</v>
      </c>
      <c r="H23" s="96"/>
      <c r="I23" s="94">
        <f t="shared" ref="I23:I29" si="21">SUM(L23)</f>
        <v>4</v>
      </c>
      <c r="J23" s="96"/>
      <c r="K23" s="102">
        <v>2.0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1.0</v>
      </c>
      <c r="U23" s="104" t="str">
        <f t="shared" si="10"/>
        <v>0:00 Penalty shot cup (Англия) maymay  - (Португалия) debosch</v>
      </c>
      <c r="V23" s="11" t="str">
        <f t="shared" si="11"/>
        <v>2:4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1.0034722222222223</v>
      </c>
      <c r="C24" s="102" t="str">
        <f t="shared" si="17"/>
        <v>Англия</v>
      </c>
      <c r="D24" s="102" t="str">
        <f t="shared" si="19"/>
        <v>Португалия</v>
      </c>
      <c r="E24" s="102" t="str">
        <f t="shared" si="18"/>
        <v>maymay</v>
      </c>
      <c r="F24" s="102" t="str">
        <f t="shared" si="20"/>
        <v>debosch</v>
      </c>
      <c r="G24" s="94">
        <f t="shared" si="8"/>
        <v>4</v>
      </c>
      <c r="H24" s="96"/>
      <c r="I24" s="94">
        <f t="shared" si="21"/>
        <v>3</v>
      </c>
      <c r="J24" s="96"/>
      <c r="K24" s="102">
        <v>4.0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2.0</v>
      </c>
      <c r="U24" s="104" t="str">
        <f t="shared" si="10"/>
        <v>0:05 Penalty shot cup (Англия) maymay  - (Португалия) debosch</v>
      </c>
      <c r="V24" s="11" t="str">
        <f t="shared" si="11"/>
        <v>4:3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1.0069444444444444</v>
      </c>
      <c r="C25" s="102" t="str">
        <f t="shared" si="17"/>
        <v>Англия</v>
      </c>
      <c r="D25" s="102" t="str">
        <f t="shared" si="19"/>
        <v>Португалия</v>
      </c>
      <c r="E25" s="102" t="str">
        <f t="shared" si="18"/>
        <v>maymay</v>
      </c>
      <c r="F25" s="102" t="str">
        <f t="shared" si="20"/>
        <v>debosch</v>
      </c>
      <c r="G25" s="94">
        <f t="shared" si="8"/>
        <v>5</v>
      </c>
      <c r="H25" s="96"/>
      <c r="I25" s="94">
        <f t="shared" si="21"/>
        <v>3</v>
      </c>
      <c r="J25" s="96"/>
      <c r="K25" s="109">
        <v>5.0</v>
      </c>
      <c r="L25" s="109">
        <v>3.0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3.0</v>
      </c>
      <c r="U25" s="104" t="str">
        <f t="shared" si="10"/>
        <v>0:10 Penalty shot cup (Англия) maymay  - (Португалия) debosch</v>
      </c>
      <c r="V25" s="11" t="str">
        <f t="shared" si="11"/>
        <v>5:3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1.0104166666666667</v>
      </c>
      <c r="C26" s="102" t="str">
        <f t="shared" ref="C26:C31" si="22">TRIM($D$4)</f>
        <v>Нидерланды</v>
      </c>
      <c r="D26" s="102" t="str">
        <f t="shared" si="19"/>
        <v>Португалия</v>
      </c>
      <c r="E26" s="102" t="str">
        <f t="shared" ref="E26:E31" si="23">$E$4</f>
        <v>azalazy</v>
      </c>
      <c r="F26" s="102" t="str">
        <f t="shared" si="20"/>
        <v>debosch</v>
      </c>
      <c r="G26" s="94">
        <f t="shared" si="8"/>
        <v>4</v>
      </c>
      <c r="H26" s="96"/>
      <c r="I26" s="94">
        <f t="shared" si="21"/>
        <v>5</v>
      </c>
      <c r="J26" s="96"/>
      <c r="K26" s="109">
        <v>4.0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4.0</v>
      </c>
      <c r="U26" s="104" t="str">
        <f t="shared" si="10"/>
        <v>0:15 Penalty shot cup (Нидерланды) azalazy  - (Португалия) debosch</v>
      </c>
      <c r="V26" s="11" t="str">
        <f t="shared" si="11"/>
        <v>4:5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1.0138888888888888</v>
      </c>
      <c r="C27" s="102" t="str">
        <f t="shared" si="22"/>
        <v>Нидерланды</v>
      </c>
      <c r="D27" s="102" t="str">
        <f t="shared" si="19"/>
        <v>Португалия</v>
      </c>
      <c r="E27" s="102" t="str">
        <f t="shared" si="23"/>
        <v>azalazy</v>
      </c>
      <c r="F27" s="102" t="str">
        <f t="shared" si="20"/>
        <v>debosch</v>
      </c>
      <c r="G27" s="94">
        <f t="shared" si="8"/>
        <v>0</v>
      </c>
      <c r="H27" s="96"/>
      <c r="I27" s="94">
        <f t="shared" si="21"/>
        <v>0</v>
      </c>
      <c r="J27" s="96"/>
      <c r="K27" s="109" t="s">
        <v>41</v>
      </c>
      <c r="L27" s="109" t="s">
        <v>41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5.0</v>
      </c>
      <c r="U27" s="104" t="str">
        <f t="shared" si="10"/>
        <v>0:20 Penalty shot cup (Нидерланды) azalazy  - (Португалия) debosch</v>
      </c>
      <c r="V27" s="11" t="str">
        <f t="shared" si="11"/>
        <v>0:0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1.0173611111111112</v>
      </c>
      <c r="C28" s="102" t="str">
        <f t="shared" si="22"/>
        <v>Нидерланды</v>
      </c>
      <c r="D28" s="102" t="str">
        <f t="shared" si="19"/>
        <v>Португалия</v>
      </c>
      <c r="E28" s="102" t="str">
        <f t="shared" si="23"/>
        <v>azalazy</v>
      </c>
      <c r="F28" s="102" t="str">
        <f t="shared" si="20"/>
        <v>debosch</v>
      </c>
      <c r="G28" s="94">
        <f t="shared" si="8"/>
        <v>4</v>
      </c>
      <c r="H28" s="96"/>
      <c r="I28" s="94">
        <f t="shared" si="21"/>
        <v>4</v>
      </c>
      <c r="J28" s="96"/>
      <c r="K28" s="102">
        <v>4.0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6.0</v>
      </c>
      <c r="U28" s="104" t="str">
        <f t="shared" si="10"/>
        <v>0:25 Penalty shot cup (Нидерланды) azalazy  - (Португалия) debosch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1.0208333333333333</v>
      </c>
      <c r="C29" s="102" t="str">
        <f t="shared" si="22"/>
        <v>Нидерланды</v>
      </c>
      <c r="D29" s="102" t="str">
        <f t="shared" ref="D29:D34" si="24">TRIM($D$5)</f>
        <v>Англия</v>
      </c>
      <c r="E29" s="102" t="str">
        <f t="shared" si="23"/>
        <v>azalazy</v>
      </c>
      <c r="F29" s="102" t="str">
        <f t="shared" ref="F29:F34" si="25">$E$5</f>
        <v>maymay</v>
      </c>
      <c r="G29" s="94">
        <f t="shared" si="8"/>
        <v>5</v>
      </c>
      <c r="H29" s="96"/>
      <c r="I29" s="94">
        <f t="shared" si="21"/>
        <v>5</v>
      </c>
      <c r="J29" s="94"/>
      <c r="K29" s="110">
        <v>5.0</v>
      </c>
      <c r="L29" s="102">
        <v>5.0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7.0</v>
      </c>
      <c r="U29" s="104" t="str">
        <f t="shared" si="10"/>
        <v>0:30 Penalty shot cup (Нидерланды) azalazy  - (Англия) maymay</v>
      </c>
      <c r="V29" s="11" t="str">
        <f t="shared" si="11"/>
        <v>5:5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1.0243055555555556</v>
      </c>
      <c r="C30" s="102" t="str">
        <f t="shared" si="22"/>
        <v>Нидерланды</v>
      </c>
      <c r="D30" s="102" t="str">
        <f t="shared" si="24"/>
        <v>Англия</v>
      </c>
      <c r="E30" s="102" t="str">
        <f t="shared" si="23"/>
        <v>azalazy</v>
      </c>
      <c r="F30" s="102" t="str">
        <f t="shared" si="25"/>
        <v>maymay</v>
      </c>
      <c r="G30" s="94">
        <f t="shared" si="8"/>
        <v>4</v>
      </c>
      <c r="H30" s="96"/>
      <c r="I30" s="94">
        <f t="shared" ref="I30:I34" si="26">SUM(L30,O30)</f>
        <v>4</v>
      </c>
      <c r="J30" s="96"/>
      <c r="K30" s="102">
        <v>4.0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8.0</v>
      </c>
      <c r="U30" s="104" t="str">
        <f t="shared" si="10"/>
        <v>0:35 Penalty shot cup (Нидерланды) azalazy  - (Англия) maymay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1.0277777777777777</v>
      </c>
      <c r="C31" s="102" t="str">
        <f t="shared" si="22"/>
        <v>Нидерланды</v>
      </c>
      <c r="D31" s="102" t="str">
        <f t="shared" si="24"/>
        <v>Англия</v>
      </c>
      <c r="E31" s="102" t="str">
        <f t="shared" si="23"/>
        <v>azalazy</v>
      </c>
      <c r="F31" s="102" t="str">
        <f t="shared" si="25"/>
        <v>maymay</v>
      </c>
      <c r="G31" s="94">
        <f t="shared" si="8"/>
        <v>4</v>
      </c>
      <c r="H31" s="96"/>
      <c r="I31" s="94">
        <f t="shared" si="26"/>
        <v>1</v>
      </c>
      <c r="J31" s="96"/>
      <c r="K31" s="102">
        <v>4.0</v>
      </c>
      <c r="L31" s="102">
        <v>1.0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9.0</v>
      </c>
      <c r="U31" s="104" t="str">
        <f t="shared" si="10"/>
        <v>0:40 Penalty shot cup (Нидерланды) azalazy  - (Англия) maymay</v>
      </c>
      <c r="V31" s="11" t="str">
        <f t="shared" si="11"/>
        <v>4:1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1.03125</v>
      </c>
      <c r="C32" s="102" t="str">
        <f t="shared" ref="C32:C37" si="27">TRIM($D$6)</f>
        <v>Португалия</v>
      </c>
      <c r="D32" s="102" t="str">
        <f t="shared" si="24"/>
        <v>Англия</v>
      </c>
      <c r="E32" s="102" t="str">
        <f t="shared" ref="E32:E37" si="28">$E$6</f>
        <v>debosch</v>
      </c>
      <c r="F32" s="102" t="str">
        <f t="shared" si="25"/>
        <v>maymay</v>
      </c>
      <c r="G32" s="94">
        <f t="shared" si="8"/>
        <v>3</v>
      </c>
      <c r="H32" s="96"/>
      <c r="I32" s="94">
        <f t="shared" si="26"/>
        <v>3</v>
      </c>
      <c r="J32" s="96"/>
      <c r="K32" s="102">
        <v>3.0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10.0</v>
      </c>
      <c r="U32" s="104" t="str">
        <f t="shared" si="10"/>
        <v>0:45 Penalty shot cup (Португалия) debosch  - (Англия) maymay</v>
      </c>
      <c r="V32" s="11" t="str">
        <f t="shared" si="11"/>
        <v>3:3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1.0347222222222223</v>
      </c>
      <c r="C33" s="102" t="str">
        <f t="shared" si="27"/>
        <v>Португалия</v>
      </c>
      <c r="D33" s="102" t="str">
        <f t="shared" si="24"/>
        <v>Англия</v>
      </c>
      <c r="E33" s="102" t="str">
        <f t="shared" si="28"/>
        <v>debosch</v>
      </c>
      <c r="F33" s="102" t="str">
        <f t="shared" si="25"/>
        <v>maymay</v>
      </c>
      <c r="G33" s="94">
        <f t="shared" si="8"/>
        <v>4</v>
      </c>
      <c r="H33" s="96"/>
      <c r="I33" s="94">
        <f t="shared" si="26"/>
        <v>4</v>
      </c>
      <c r="J33" s="96">
        <v>5.0</v>
      </c>
      <c r="K33" s="102">
        <v>4.0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11.0</v>
      </c>
      <c r="U33" s="104" t="str">
        <f t="shared" si="10"/>
        <v>0:50 Penalty shot cup (Португалия) debosch  - (Англия) maymay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1.0381944444444444</v>
      </c>
      <c r="C34" s="102" t="str">
        <f t="shared" si="27"/>
        <v>Португалия</v>
      </c>
      <c r="D34" s="102" t="str">
        <f t="shared" si="24"/>
        <v>Англия</v>
      </c>
      <c r="E34" s="102" t="str">
        <f t="shared" si="28"/>
        <v>debosch</v>
      </c>
      <c r="F34" s="102" t="str">
        <f t="shared" si="25"/>
        <v>maymay</v>
      </c>
      <c r="G34" s="94">
        <f t="shared" si="8"/>
        <v>4</v>
      </c>
      <c r="H34" s="96"/>
      <c r="I34" s="94">
        <f t="shared" si="26"/>
        <v>5</v>
      </c>
      <c r="J34" s="96"/>
      <c r="K34" s="102">
        <v>4.0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12.0</v>
      </c>
      <c r="U34" s="104" t="str">
        <f t="shared" si="10"/>
        <v>0:55 Penalty shot cup (Португалия) debosch  - (Англия) maymay</v>
      </c>
      <c r="V34" s="11" t="str">
        <f t="shared" si="11"/>
        <v>4:5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1.0416666666666667</v>
      </c>
      <c r="C35" s="102" t="str">
        <f t="shared" si="27"/>
        <v>Португалия</v>
      </c>
      <c r="D35" s="102" t="str">
        <f t="shared" ref="D35:D40" si="29">TRIM($D$4)</f>
        <v>Нидерланды</v>
      </c>
      <c r="E35" s="102" t="str">
        <f t="shared" si="28"/>
        <v>debosch</v>
      </c>
      <c r="F35" s="102" t="str">
        <f t="shared" ref="F35:F40" si="30">$E$4</f>
        <v>azalazy</v>
      </c>
      <c r="G35" s="94">
        <f t="shared" si="8"/>
        <v>0</v>
      </c>
      <c r="H35" s="96"/>
      <c r="I35" s="94">
        <f t="shared" ref="I35:I46" si="31">SUM(L35)</f>
        <v>0</v>
      </c>
      <c r="J35" s="96"/>
      <c r="K35" s="102" t="s">
        <v>41</v>
      </c>
      <c r="L35" s="102" t="s">
        <v>41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13.0</v>
      </c>
      <c r="U35" s="104" t="str">
        <f t="shared" si="10"/>
        <v>1:00 Penalty shot cup (Португалия) debosch  - (Нидерланды) azalazy</v>
      </c>
      <c r="V35" s="11" t="str">
        <f t="shared" si="11"/>
        <v>0:0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1.0451388888888888</v>
      </c>
      <c r="C36" s="102" t="str">
        <f t="shared" si="27"/>
        <v>Португалия</v>
      </c>
      <c r="D36" s="102" t="str">
        <f t="shared" si="29"/>
        <v>Нидерланды</v>
      </c>
      <c r="E36" s="102" t="str">
        <f t="shared" si="28"/>
        <v>debosch</v>
      </c>
      <c r="F36" s="102" t="str">
        <f t="shared" si="30"/>
        <v>azalazy</v>
      </c>
      <c r="G36" s="94">
        <f t="shared" si="8"/>
        <v>3</v>
      </c>
      <c r="H36" s="96"/>
      <c r="I36" s="94">
        <f t="shared" si="31"/>
        <v>2</v>
      </c>
      <c r="J36" s="96">
        <v>3.0</v>
      </c>
      <c r="K36" s="102">
        <v>3.0</v>
      </c>
      <c r="L36" s="102">
        <v>2.0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14.0</v>
      </c>
      <c r="U36" s="104" t="str">
        <f t="shared" si="10"/>
        <v>1:05 Penalty shot cup (Португалия) debosch  - (Нидерланды) azalazy</v>
      </c>
      <c r="V36" s="11" t="str">
        <f t="shared" si="11"/>
        <v>3:2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1.0486111111111112</v>
      </c>
      <c r="C37" s="102" t="str">
        <f t="shared" si="27"/>
        <v>Португалия</v>
      </c>
      <c r="D37" s="102" t="str">
        <f t="shared" si="29"/>
        <v>Нидерланды</v>
      </c>
      <c r="E37" s="102" t="str">
        <f t="shared" si="28"/>
        <v>debosch</v>
      </c>
      <c r="F37" s="102" t="str">
        <f t="shared" si="30"/>
        <v>azalazy</v>
      </c>
      <c r="G37" s="94">
        <f t="shared" si="8"/>
        <v>2</v>
      </c>
      <c r="H37" s="96"/>
      <c r="I37" s="94">
        <f t="shared" si="31"/>
        <v>4</v>
      </c>
      <c r="J37" s="96"/>
      <c r="K37" s="102">
        <v>2.0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15.0</v>
      </c>
      <c r="U37" s="104" t="str">
        <f t="shared" si="10"/>
        <v>1:10 Penalty shot cup (Португалия) debosch  - (Нидерланды) azalazy</v>
      </c>
      <c r="V37" s="11" t="str">
        <f t="shared" si="11"/>
        <v>2:4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1.0520833333333333</v>
      </c>
      <c r="C38" s="102" t="str">
        <f t="shared" ref="C38:C43" si="32">TRIM($D$5)</f>
        <v>Англия</v>
      </c>
      <c r="D38" s="102" t="str">
        <f t="shared" si="29"/>
        <v>Нидерланды</v>
      </c>
      <c r="E38" s="102" t="str">
        <f t="shared" ref="E38:E43" si="33">$E$5</f>
        <v>maymay</v>
      </c>
      <c r="F38" s="102" t="str">
        <f t="shared" si="30"/>
        <v>azalazy</v>
      </c>
      <c r="G38" s="94">
        <f t="shared" si="8"/>
        <v>5</v>
      </c>
      <c r="H38" s="11"/>
      <c r="I38" s="94">
        <f t="shared" si="31"/>
        <v>3</v>
      </c>
      <c r="J38" s="11"/>
      <c r="K38" s="102">
        <v>5.0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16.0</v>
      </c>
      <c r="U38" s="104" t="str">
        <f t="shared" si="10"/>
        <v>1:15 Penalty shot cup (Англия) maymay  - (Нидерланды) azalazy</v>
      </c>
      <c r="V38" s="11" t="str">
        <f t="shared" si="11"/>
        <v>5:3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1.0555555555555556</v>
      </c>
      <c r="C39" s="102" t="str">
        <f t="shared" si="32"/>
        <v>Англия</v>
      </c>
      <c r="D39" s="102" t="str">
        <f t="shared" si="29"/>
        <v>Нидерланды</v>
      </c>
      <c r="E39" s="102" t="str">
        <f t="shared" si="33"/>
        <v>maymay</v>
      </c>
      <c r="F39" s="102" t="str">
        <f t="shared" si="30"/>
        <v>azalazy</v>
      </c>
      <c r="G39" s="94">
        <f t="shared" si="8"/>
        <v>4</v>
      </c>
      <c r="H39" s="11"/>
      <c r="I39" s="94">
        <f t="shared" si="31"/>
        <v>4</v>
      </c>
      <c r="J39" s="11"/>
      <c r="K39" s="102">
        <v>4.0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17.0</v>
      </c>
      <c r="U39" s="104" t="str">
        <f t="shared" si="10"/>
        <v>1:20 Penalty shot cup (Англия) maymay  - (Нидерланды) azalazy</v>
      </c>
      <c r="V39" s="11" t="str">
        <f t="shared" si="11"/>
        <v>4:4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1.0590277777777777</v>
      </c>
      <c r="C40" s="102" t="str">
        <f t="shared" si="32"/>
        <v>Англия</v>
      </c>
      <c r="D40" s="102" t="str">
        <f t="shared" si="29"/>
        <v>Нидерланды</v>
      </c>
      <c r="E40" s="102" t="str">
        <f t="shared" si="33"/>
        <v>maymay</v>
      </c>
      <c r="F40" s="102" t="str">
        <f t="shared" si="30"/>
        <v>azalazy</v>
      </c>
      <c r="G40" s="94">
        <f t="shared" si="8"/>
        <v>5</v>
      </c>
      <c r="H40" s="11"/>
      <c r="I40" s="94">
        <f t="shared" si="31"/>
        <v>3</v>
      </c>
      <c r="J40" s="11"/>
      <c r="K40" s="102">
        <v>5.0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18.0</v>
      </c>
      <c r="U40" s="104" t="str">
        <f t="shared" si="10"/>
        <v>1:25 Penalty shot cup (Англия) maymay  - (Нидерланды) azalazy</v>
      </c>
      <c r="V40" s="11" t="str">
        <f t="shared" si="11"/>
        <v>5:3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1.0625</v>
      </c>
      <c r="C41" s="102" t="str">
        <f t="shared" si="32"/>
        <v>Англия</v>
      </c>
      <c r="D41" s="102" t="str">
        <f t="shared" ref="D41:D46" si="34">TRIM($D$6)</f>
        <v>Португалия</v>
      </c>
      <c r="E41" s="102" t="str">
        <f t="shared" si="33"/>
        <v>maymay</v>
      </c>
      <c r="F41" s="102" t="str">
        <f t="shared" ref="F41:F46" si="35">$E$6</f>
        <v>debosch</v>
      </c>
      <c r="G41" s="94">
        <f t="shared" si="8"/>
        <v>4</v>
      </c>
      <c r="H41" s="11"/>
      <c r="I41" s="94">
        <f t="shared" si="31"/>
        <v>5</v>
      </c>
      <c r="J41" s="11"/>
      <c r="K41" s="102">
        <v>4.0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19.0</v>
      </c>
      <c r="U41" s="104" t="str">
        <f t="shared" si="10"/>
        <v>1:30 Penalty shot cup (Англия) maymay  - (Португалия) debosch</v>
      </c>
      <c r="V41" s="11" t="str">
        <f t="shared" si="11"/>
        <v>4:5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1.0659722222222223</v>
      </c>
      <c r="C42" s="102" t="str">
        <f t="shared" si="32"/>
        <v>Англия</v>
      </c>
      <c r="D42" s="102" t="str">
        <f t="shared" si="34"/>
        <v>Португалия</v>
      </c>
      <c r="E42" s="102" t="str">
        <f t="shared" si="33"/>
        <v>maymay</v>
      </c>
      <c r="F42" s="102" t="str">
        <f t="shared" si="35"/>
        <v>debosch</v>
      </c>
      <c r="G42" s="94">
        <f t="shared" si="8"/>
        <v>4</v>
      </c>
      <c r="H42" s="11"/>
      <c r="I42" s="94">
        <f t="shared" si="31"/>
        <v>1</v>
      </c>
      <c r="J42" s="11"/>
      <c r="K42" s="102">
        <v>4.0</v>
      </c>
      <c r="L42" s="102">
        <v>1.0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20.0</v>
      </c>
      <c r="U42" s="104" t="str">
        <f t="shared" si="10"/>
        <v>1:35 Penalty shot cup (Англия) maymay  - (Португалия) debosch</v>
      </c>
      <c r="V42" s="11" t="str">
        <f t="shared" si="11"/>
        <v>4:1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1.0694444444444444</v>
      </c>
      <c r="C43" s="102" t="str">
        <f t="shared" si="32"/>
        <v>Англия</v>
      </c>
      <c r="D43" s="102" t="str">
        <f t="shared" si="34"/>
        <v>Португалия</v>
      </c>
      <c r="E43" s="102" t="str">
        <f t="shared" si="33"/>
        <v>maymay</v>
      </c>
      <c r="F43" s="102" t="str">
        <f t="shared" si="35"/>
        <v>debosch</v>
      </c>
      <c r="G43" s="94">
        <f t="shared" si="8"/>
        <v>3</v>
      </c>
      <c r="H43" s="11"/>
      <c r="I43" s="94">
        <f t="shared" si="31"/>
        <v>4</v>
      </c>
      <c r="J43" s="11"/>
      <c r="K43" s="102">
        <v>3.0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21.0</v>
      </c>
      <c r="U43" s="104" t="str">
        <f t="shared" si="10"/>
        <v>1:40 Penalty shot cup (Англия) maymay  - (Португалия) debosch</v>
      </c>
      <c r="V43" s="11" t="str">
        <f t="shared" si="11"/>
        <v>3:4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1.0729166666666667</v>
      </c>
      <c r="C44" s="102" t="str">
        <f t="shared" ref="C44:C46" si="36">TRIM($D$4)</f>
        <v>Нидерланды</v>
      </c>
      <c r="D44" s="102" t="str">
        <f t="shared" si="34"/>
        <v>Португалия</v>
      </c>
      <c r="E44" s="102" t="str">
        <f t="shared" ref="E44:E46" si="37">$E$4</f>
        <v>azalazy</v>
      </c>
      <c r="F44" s="102" t="str">
        <f t="shared" si="35"/>
        <v>debosch</v>
      </c>
      <c r="G44" s="94">
        <f t="shared" si="8"/>
        <v>3</v>
      </c>
      <c r="H44" s="11"/>
      <c r="I44" s="94">
        <f t="shared" si="31"/>
        <v>3</v>
      </c>
      <c r="J44" s="11"/>
      <c r="K44" s="102">
        <v>3.0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22.0</v>
      </c>
      <c r="U44" s="104" t="str">
        <f t="shared" si="10"/>
        <v>1:45 Penalty shot cup (Нидерланды) azalazy  - (Португалия) debosch</v>
      </c>
      <c r="V44" s="11" t="str">
        <f t="shared" si="11"/>
        <v>3:3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1.0763888888888888</v>
      </c>
      <c r="C45" s="102" t="str">
        <f t="shared" si="36"/>
        <v>Нидерланды</v>
      </c>
      <c r="D45" s="102" t="str">
        <f t="shared" si="34"/>
        <v>Португалия</v>
      </c>
      <c r="E45" s="102" t="str">
        <f t="shared" si="37"/>
        <v>azalazy</v>
      </c>
      <c r="F45" s="102" t="str">
        <f t="shared" si="35"/>
        <v>debosch</v>
      </c>
      <c r="G45" s="94">
        <f t="shared" si="8"/>
        <v>0</v>
      </c>
      <c r="H45" s="11"/>
      <c r="I45" s="94">
        <f t="shared" si="31"/>
        <v>0</v>
      </c>
      <c r="J45" s="11"/>
      <c r="K45" s="102" t="s">
        <v>41</v>
      </c>
      <c r="L45" s="102" t="s">
        <v>41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23.0</v>
      </c>
      <c r="U45" s="104" t="str">
        <f t="shared" si="10"/>
        <v>1:50 Penalty shot cup (Нидерланды) azalazy  - (Португалия) debosch</v>
      </c>
      <c r="V45" s="11" t="str">
        <f t="shared" si="11"/>
        <v>0:0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1.0798611111111112</v>
      </c>
      <c r="C46" s="102" t="str">
        <f t="shared" si="36"/>
        <v>Нидерланды</v>
      </c>
      <c r="D46" s="102" t="str">
        <f t="shared" si="34"/>
        <v>Португалия</v>
      </c>
      <c r="E46" s="102" t="str">
        <f t="shared" si="37"/>
        <v>azalazy</v>
      </c>
      <c r="F46" s="102" t="str">
        <f t="shared" si="35"/>
        <v>debosch</v>
      </c>
      <c r="G46" s="94">
        <f t="shared" si="8"/>
        <v>5</v>
      </c>
      <c r="H46" s="11"/>
      <c r="I46" s="94">
        <f t="shared" si="31"/>
        <v>5</v>
      </c>
      <c r="J46" s="11"/>
      <c r="K46" s="102">
        <v>5.0</v>
      </c>
      <c r="L46" s="102">
        <v>5.0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24.0</v>
      </c>
      <c r="U46" s="104" t="str">
        <f t="shared" si="10"/>
        <v>1:55 Penalty shot cup (Нидерланды) azalazy  - (Португалия) debosch</v>
      </c>
      <c r="V46" s="11" t="str">
        <f t="shared" si="11"/>
        <v>5:5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65</v>
      </c>
      <c r="F1" s="6">
        <f>'ТУР1'!$F$1</f>
        <v>45675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45675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azalazy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5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7</v>
      </c>
      <c r="AJ3" s="7">
        <f t="array" ref="AJ3">SUM(('ТУР7'!home=AF3)*('ТУР7'!homescore&lt;'ТУР7'!visitorscore),('ТУР7'!visitor=AF3)*('ТУР7'!visitorscore&lt;'ТУР7'!homescore))</f>
        <v>12</v>
      </c>
      <c r="AK3" s="31">
        <f t="array" ref="AK3">SUMIF('ТУР7'!home,AF3,'ТУР7'!homescore)+SUMIF('ТУР7'!visitor,AF3,'ТУР7'!visitorscore)</f>
        <v>74</v>
      </c>
      <c r="AL3" s="32">
        <f t="array" ref="AL3">SUMIF('ТУР7'!home,AF3,'ТУР7'!visitorscore)+SUMIF('ТУР7'!visitor,AF3,'ТУР7'!homescore)</f>
        <v>84</v>
      </c>
      <c r="AM3" s="7">
        <f t="shared" ref="AM3:AM5" si="2">AK3-AL3</f>
        <v>-10</v>
      </c>
      <c r="AN3" s="31">
        <f t="array" ref="AN3">AH3*Options!$B$2+AI3*Options!$B$3+AJ3*Options!$B$4+VLOOKUP(AF3,$E$4:$F$9,2,0)</f>
        <v>22</v>
      </c>
      <c r="AO3" s="11">
        <f t="shared" ref="AO3:AO5" si="3">AK3+AM3*10000+AN3*100000000</f>
        <v>2199900074</v>
      </c>
    </row>
    <row r="4">
      <c r="A4" s="11"/>
      <c r="B4" s="8"/>
      <c r="C4" s="40" t="s">
        <v>59</v>
      </c>
      <c r="D4" s="90" t="s">
        <v>50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maymay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8</v>
      </c>
      <c r="Y4" s="26">
        <f t="array" ref="Y4">VLOOKUP($U4,$AF$3:$AN$5,5,0)</f>
        <v>5</v>
      </c>
      <c r="Z4" s="26">
        <f t="array" ref="Z4">VLOOKUP($U4,$AF$3:$AN$5,6,0)</f>
        <v>87</v>
      </c>
      <c r="AA4" s="26">
        <f t="array" ref="AA4">VLOOKUP($U4,$AF$3:$AN$5,7,0)</f>
        <v>78</v>
      </c>
      <c r="AB4" s="26">
        <f t="array" ref="AB4">VLOOKUP($U4,$AF$3:$AN$5,8,0)</f>
        <v>9</v>
      </c>
      <c r="AC4" s="26">
        <f t="array" ref="AC4">VLOOKUP($U4,$AF$3:$AN$5,9,0)</f>
        <v>41</v>
      </c>
      <c r="AD4" s="38"/>
      <c r="AE4" s="11"/>
      <c r="AF4" s="39" t="str">
        <f t="shared" si="1"/>
        <v>maymay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11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8</v>
      </c>
      <c r="AJ4" s="7">
        <f t="array" ref="AJ4">SUM(('ТУР7'!home=AF4)*('ТУР7'!homescore&lt;'ТУР7'!visitorscore),('ТУР7'!visitor=AF4)*('ТУР7'!visitorscore&lt;'ТУР7'!homescore))</f>
        <v>5</v>
      </c>
      <c r="AK4" s="31">
        <f t="array" ref="AK4">SUMIF('ТУР7'!home,AF4,'ТУР7'!homescore)+SUMIF('ТУР7'!visitor,AF4,'ТУР7'!visitorscore)</f>
        <v>87</v>
      </c>
      <c r="AL4" s="32">
        <f t="array" ref="AL4">SUMIF('ТУР7'!home,AF4,'ТУР7'!visitorscore)+SUMIF('ТУР7'!visitor,AF4,'ТУР7'!homescore)</f>
        <v>78</v>
      </c>
      <c r="AM4" s="7">
        <f t="shared" si="2"/>
        <v>9</v>
      </c>
      <c r="AN4" s="31">
        <f t="array" ref="AN4">AH4*Options!$B$2+AI4*Options!$B$3+AJ4*Options!$B$4+VLOOKUP(AF4,$E$4:$F$9,2,0)</f>
        <v>41</v>
      </c>
      <c r="AO4" s="11">
        <f t="shared" si="3"/>
        <v>4100090087</v>
      </c>
    </row>
    <row r="5">
      <c r="A5" s="11"/>
      <c r="B5" s="8"/>
      <c r="C5" s="40" t="s">
        <v>61</v>
      </c>
      <c r="D5" s="90" t="s">
        <v>45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debosch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9</v>
      </c>
      <c r="Y5" s="26">
        <f t="array" ref="Y5">VLOOKUP($U5,$AF$3:$AN$5,5,0)</f>
        <v>7</v>
      </c>
      <c r="Z5" s="26">
        <f t="array" ref="Z5">VLOOKUP($U5,$AF$3:$AN$5,6,0)</f>
        <v>73</v>
      </c>
      <c r="AA5" s="26">
        <f t="array" ref="AA5">VLOOKUP($U5,$AF$3:$AN$5,7,0)</f>
        <v>72</v>
      </c>
      <c r="AB5" s="26">
        <f t="array" ref="AB5">VLOOKUP($U5,$AF$3:$AN$5,8,0)</f>
        <v>1</v>
      </c>
      <c r="AC5" s="26">
        <f t="array" ref="AC5">VLOOKUP($U5,$AF$3:$AN$5,9,0)</f>
        <v>33</v>
      </c>
      <c r="AD5" s="38"/>
      <c r="AE5" s="11"/>
      <c r="AF5" s="39" t="str">
        <f t="shared" si="1"/>
        <v>debosch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8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9</v>
      </c>
      <c r="AJ5" s="7">
        <f t="array" ref="AJ5">SUM(('ТУР7'!home=AF5)*('ТУР7'!homescore&lt;'ТУР7'!visitorscore),('ТУР7'!visitor=AF5)*('ТУР7'!visitorscore&lt;'ТУР7'!homescore))</f>
        <v>7</v>
      </c>
      <c r="AK5" s="31">
        <f t="array" ref="AK5">SUMIF('ТУР7'!home,AF5,'ТУР7'!homescore)+SUMIF('ТУР7'!visitor,AF5,'ТУР7'!visitorscore)</f>
        <v>73</v>
      </c>
      <c r="AL5" s="32">
        <f t="array" ref="AL5">SUMIF('ТУР7'!home,AF5,'ТУР7'!visitorscore)+SUMIF('ТУР7'!visitor,AF5,'ТУР7'!homescore)</f>
        <v>72</v>
      </c>
      <c r="AM5" s="7">
        <f t="shared" si="2"/>
        <v>1</v>
      </c>
      <c r="AN5" s="31">
        <f t="array" ref="AN5">AH5*Options!$B$2+AI5*Options!$B$3+AJ5*Options!$B$4+VLOOKUP(AF5,$E$4:$F$9,2,0)</f>
        <v>33</v>
      </c>
      <c r="AO5" s="11">
        <f t="shared" si="3"/>
        <v>3300010073</v>
      </c>
    </row>
    <row r="6">
      <c r="A6" s="11"/>
      <c r="B6" s="8"/>
      <c r="C6" s="114" t="s">
        <v>63</v>
      </c>
      <c r="D6" s="90" t="s">
        <v>27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azalazy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7</v>
      </c>
      <c r="Y6" s="26">
        <f t="array" ref="Y6">VLOOKUP($U6,$AF$3:$AN$5,5,0)</f>
        <v>12</v>
      </c>
      <c r="Z6" s="26">
        <f t="array" ref="Z6">VLOOKUP($U6,$AF$3:$AN$5,6,0)</f>
        <v>74</v>
      </c>
      <c r="AA6" s="26">
        <f t="array" ref="AA6">VLOOKUP($U6,$AF$3:$AN$5,7,0)</f>
        <v>84</v>
      </c>
      <c r="AB6" s="26">
        <f t="array" ref="AB6">VLOOKUP($U6,$AF$3:$AN$5,8,0)</f>
        <v>-10</v>
      </c>
      <c r="AC6" s="26">
        <f t="array" ref="AC6">VLOOKUP($U6,$AF$3:$AN$5,9,0)</f>
        <v>22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0.08333333333333333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azalazy</v>
      </c>
      <c r="F11" s="102" t="str">
        <f t="shared" ref="F11:F16" si="7">$E$5</f>
        <v>maymay</v>
      </c>
      <c r="G11" s="94">
        <f t="shared" ref="G11:G46" si="8">SUM(K11)</f>
        <v>2</v>
      </c>
      <c r="H11" s="96"/>
      <c r="I11" s="94">
        <f t="shared" ref="I11:I17" si="9">SUM(L11)</f>
        <v>4</v>
      </c>
      <c r="J11" s="96"/>
      <c r="K11" s="102">
        <v>2.0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25.0</v>
      </c>
      <c r="U11" s="104" t="str">
        <f t="shared" ref="U11:U46" si="10">TEXT(B11,"h:mm")&amp;" "&amp;($C$1)&amp;" ("&amp;C11&amp;") "&amp;E11&amp;" "&amp;" - ("&amp;D11&amp;") "&amp;F11&amp;""</f>
        <v>2:00 Penalty shot cup (Испания) azalazy  - (Нидерланды) maymay</v>
      </c>
      <c r="V11" s="11" t="str">
        <f t="shared" ref="V11:V46" si="11">TEXT(G11,"0")&amp;":"&amp;TEXT(I11,"0")</f>
        <v>2:4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0.08680555555555555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azalazy</v>
      </c>
      <c r="F12" s="102" t="str">
        <f t="shared" si="7"/>
        <v>maymay</v>
      </c>
      <c r="G12" s="94">
        <f t="shared" si="8"/>
        <v>4</v>
      </c>
      <c r="H12" s="96"/>
      <c r="I12" s="94">
        <f t="shared" si="9"/>
        <v>4</v>
      </c>
      <c r="J12" s="96"/>
      <c r="K12" s="102">
        <v>4.0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26.0</v>
      </c>
      <c r="U12" s="104" t="str">
        <f t="shared" si="10"/>
        <v>2:05 Penalty shot cup (Испания) azalazy  - (Нидерланды) maymay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0.09027777777777778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azalazy</v>
      </c>
      <c r="F13" s="102" t="str">
        <f t="shared" si="7"/>
        <v>maymay</v>
      </c>
      <c r="G13" s="94">
        <f t="shared" si="8"/>
        <v>4</v>
      </c>
      <c r="H13" s="96"/>
      <c r="I13" s="94">
        <f t="shared" si="9"/>
        <v>5</v>
      </c>
      <c r="J13" s="96"/>
      <c r="K13" s="102">
        <v>4.0</v>
      </c>
      <c r="L13" s="102">
        <v>5.0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27.0</v>
      </c>
      <c r="U13" s="104" t="str">
        <f t="shared" si="10"/>
        <v>2:10 Penalty shot cup (Испания) azalazy  - (Нидерланды) maymay</v>
      </c>
      <c r="V13" s="11" t="str">
        <f t="shared" si="11"/>
        <v>4:5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0.09375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debosch</v>
      </c>
      <c r="F14" s="102" t="str">
        <f t="shared" si="7"/>
        <v>maymay</v>
      </c>
      <c r="G14" s="94">
        <f t="shared" si="8"/>
        <v>5</v>
      </c>
      <c r="H14" s="96"/>
      <c r="I14" s="94">
        <f t="shared" si="9"/>
        <v>5</v>
      </c>
      <c r="J14" s="96"/>
      <c r="K14" s="102">
        <v>5.0</v>
      </c>
      <c r="L14" s="102">
        <v>5.0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28.0</v>
      </c>
      <c r="U14" s="104" t="str">
        <f t="shared" si="10"/>
        <v>2:15 Penalty shot cup (Германия) debosch  - (Нидерланды) maymay</v>
      </c>
      <c r="V14" s="11" t="str">
        <f t="shared" si="11"/>
        <v>5:5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0.09722222222222222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debosch</v>
      </c>
      <c r="F15" s="102" t="str">
        <f t="shared" si="7"/>
        <v>maymay</v>
      </c>
      <c r="G15" s="94">
        <f t="shared" si="8"/>
        <v>3</v>
      </c>
      <c r="H15" s="96"/>
      <c r="I15" s="94">
        <f t="shared" si="9"/>
        <v>4</v>
      </c>
      <c r="J15" s="96"/>
      <c r="K15" s="102">
        <v>3.0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29.0</v>
      </c>
      <c r="U15" s="104" t="str">
        <f t="shared" si="10"/>
        <v>2:20 Penalty shot cup (Германия) debosch  - (Нидерланды) maymay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0.10069444444444445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debosch</v>
      </c>
      <c r="F16" s="102" t="str">
        <f t="shared" si="7"/>
        <v>maymay</v>
      </c>
      <c r="G16" s="94">
        <f t="shared" si="8"/>
        <v>0</v>
      </c>
      <c r="H16" s="96"/>
      <c r="I16" s="94">
        <f t="shared" si="9"/>
        <v>0</v>
      </c>
      <c r="J16" s="96"/>
      <c r="K16" s="102" t="s">
        <v>41</v>
      </c>
      <c r="L16" s="102" t="s">
        <v>41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30.0</v>
      </c>
      <c r="U16" s="104" t="str">
        <f t="shared" si="10"/>
        <v>2:25 Penalty shot cup (Германия) debosch  - (Нидерланды) maymay</v>
      </c>
      <c r="V16" s="11" t="str">
        <f t="shared" si="11"/>
        <v>0:0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0.10416666666666667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debosch</v>
      </c>
      <c r="F17" s="102" t="str">
        <f t="shared" ref="F17:F22" si="15">$E$4</f>
        <v>azalazy</v>
      </c>
      <c r="G17" s="94">
        <f t="shared" si="8"/>
        <v>3</v>
      </c>
      <c r="H17" s="96"/>
      <c r="I17" s="94">
        <f t="shared" si="9"/>
        <v>3</v>
      </c>
      <c r="J17" s="96"/>
      <c r="K17" s="26">
        <v>3.0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31.0</v>
      </c>
      <c r="U17" s="104" t="str">
        <f t="shared" si="10"/>
        <v>2:30 Penalty shot cup (Германия) debosch  - (Испания) azalazy</v>
      </c>
      <c r="V17" s="11" t="str">
        <f t="shared" si="11"/>
        <v>3:3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0.1076388888888889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debosch</v>
      </c>
      <c r="F18" s="102" t="str">
        <f t="shared" si="15"/>
        <v>azalazy</v>
      </c>
      <c r="G18" s="94">
        <f t="shared" si="8"/>
        <v>4</v>
      </c>
      <c r="H18" s="96"/>
      <c r="I18" s="94">
        <f t="shared" ref="I18:I22" si="16">SUM(L18,O18)</f>
        <v>5</v>
      </c>
      <c r="J18" s="96"/>
      <c r="K18" s="102">
        <v>4.0</v>
      </c>
      <c r="L18" s="102">
        <v>5.0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32.0</v>
      </c>
      <c r="U18" s="104" t="str">
        <f t="shared" si="10"/>
        <v>2:35 Penalty shot cup (Германия) debosch  - (Испания) azalazy</v>
      </c>
      <c r="V18" s="11" t="str">
        <f t="shared" si="11"/>
        <v>4:5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0.1111111111111111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debosch</v>
      </c>
      <c r="F19" s="102" t="str">
        <f t="shared" si="15"/>
        <v>azalazy</v>
      </c>
      <c r="G19" s="94">
        <f t="shared" si="8"/>
        <v>2</v>
      </c>
      <c r="H19" s="96"/>
      <c r="I19" s="94">
        <f t="shared" si="16"/>
        <v>4</v>
      </c>
      <c r="J19" s="96"/>
      <c r="K19" s="102">
        <v>2.0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33.0</v>
      </c>
      <c r="U19" s="104" t="str">
        <f t="shared" si="10"/>
        <v>2:40 Penalty shot cup (Германия) debosch  - (Испания) azalazy</v>
      </c>
      <c r="V19" s="11" t="str">
        <f t="shared" si="11"/>
        <v>2:4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0.11458333333333333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maymay</v>
      </c>
      <c r="F20" s="102" t="str">
        <f t="shared" si="15"/>
        <v>azalazy</v>
      </c>
      <c r="G20" s="94">
        <f t="shared" si="8"/>
        <v>3</v>
      </c>
      <c r="H20" s="96"/>
      <c r="I20" s="94">
        <f t="shared" si="16"/>
        <v>1</v>
      </c>
      <c r="J20" s="96"/>
      <c r="K20" s="102">
        <v>3.0</v>
      </c>
      <c r="L20" s="102">
        <v>1.0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34.0</v>
      </c>
      <c r="U20" s="104" t="str">
        <f t="shared" si="10"/>
        <v>2:45 Penalty shot cup (Нидерланды) maymay  - (Испания) azalazy</v>
      </c>
      <c r="V20" s="11" t="str">
        <f t="shared" si="11"/>
        <v>3:1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0.11805555555555555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maymay</v>
      </c>
      <c r="F21" s="102" t="str">
        <f t="shared" si="15"/>
        <v>azalazy</v>
      </c>
      <c r="G21" s="94">
        <f t="shared" si="8"/>
        <v>4</v>
      </c>
      <c r="H21" s="96"/>
      <c r="I21" s="94">
        <f t="shared" si="16"/>
        <v>3</v>
      </c>
      <c r="J21" s="96"/>
      <c r="K21" s="102">
        <v>4.0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35.0</v>
      </c>
      <c r="U21" s="104" t="str">
        <f t="shared" si="10"/>
        <v>2:50 Penalty shot cup (Нидерланды) maymay  - (Испания) azalazy</v>
      </c>
      <c r="V21" s="11" t="str">
        <f t="shared" si="11"/>
        <v>4:3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0.12152777777777778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maymay</v>
      </c>
      <c r="F22" s="102" t="str">
        <f t="shared" si="15"/>
        <v>azalazy</v>
      </c>
      <c r="G22" s="94">
        <f t="shared" si="8"/>
        <v>5</v>
      </c>
      <c r="H22" s="96"/>
      <c r="I22" s="94">
        <f t="shared" si="16"/>
        <v>5</v>
      </c>
      <c r="J22" s="96"/>
      <c r="K22" s="102">
        <v>5.0</v>
      </c>
      <c r="L22" s="102">
        <v>5.0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36.0</v>
      </c>
      <c r="U22" s="104" t="str">
        <f t="shared" si="10"/>
        <v>2:55 Penalty shot cup (Нидерланды) maymay  - (Испания) azalazy</v>
      </c>
      <c r="V22" s="11" t="str">
        <f t="shared" si="11"/>
        <v>5:5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0.125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maymay</v>
      </c>
      <c r="F23" s="102" t="str">
        <f t="shared" ref="F23:F28" si="20">$E$6</f>
        <v>debosch</v>
      </c>
      <c r="G23" s="94">
        <f t="shared" si="8"/>
        <v>4</v>
      </c>
      <c r="H23" s="96"/>
      <c r="I23" s="94">
        <f t="shared" ref="I23:I29" si="21">SUM(L23)</f>
        <v>4</v>
      </c>
      <c r="J23" s="96"/>
      <c r="K23" s="102">
        <v>4.0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37.0</v>
      </c>
      <c r="U23" s="104" t="str">
        <f t="shared" si="10"/>
        <v>3:00 Penalty shot cup (Нидерланды) maymay  - (Германия) debosch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0.1284722222222222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maymay</v>
      </c>
      <c r="F24" s="102" t="str">
        <f t="shared" si="20"/>
        <v>debosch</v>
      </c>
      <c r="G24" s="94">
        <f t="shared" si="8"/>
        <v>0</v>
      </c>
      <c r="H24" s="96"/>
      <c r="I24" s="94">
        <f t="shared" si="21"/>
        <v>0</v>
      </c>
      <c r="J24" s="96"/>
      <c r="K24" s="102" t="s">
        <v>41</v>
      </c>
      <c r="L24" s="102" t="s">
        <v>41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38.0</v>
      </c>
      <c r="U24" s="104" t="str">
        <f t="shared" si="10"/>
        <v>3:05 Penalty shot cup (Нидерланды) maymay  - (Германия) debosch</v>
      </c>
      <c r="V24" s="11" t="str">
        <f t="shared" si="11"/>
        <v>0:0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0.13194444444444445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maymay</v>
      </c>
      <c r="F25" s="102" t="str">
        <f t="shared" si="20"/>
        <v>debosch</v>
      </c>
      <c r="G25" s="94">
        <f t="shared" si="8"/>
        <v>4</v>
      </c>
      <c r="H25" s="96"/>
      <c r="I25" s="94">
        <f t="shared" si="21"/>
        <v>5</v>
      </c>
      <c r="J25" s="96"/>
      <c r="K25" s="109">
        <v>4.0</v>
      </c>
      <c r="L25" s="109">
        <v>5.0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39.0</v>
      </c>
      <c r="U25" s="104" t="str">
        <f t="shared" si="10"/>
        <v>3:10 Penalty shot cup (Нидерланды) maymay  - (Германия) debosch</v>
      </c>
      <c r="V25" s="11" t="str">
        <f t="shared" si="11"/>
        <v>4:5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0.13541666666666666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azalazy</v>
      </c>
      <c r="F26" s="102" t="str">
        <f t="shared" si="20"/>
        <v>debosch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40.0</v>
      </c>
      <c r="U26" s="104" t="str">
        <f t="shared" si="10"/>
        <v>3:15 Penalty shot cup (Испания) azalazy  - (Германия) debosch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0.1388888888888889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azalazy</v>
      </c>
      <c r="F27" s="102" t="str">
        <f t="shared" si="20"/>
        <v>debosch</v>
      </c>
      <c r="G27" s="94">
        <f t="shared" si="8"/>
        <v>0</v>
      </c>
      <c r="H27" s="96"/>
      <c r="I27" s="94">
        <f t="shared" si="21"/>
        <v>0</v>
      </c>
      <c r="J27" s="96"/>
      <c r="K27" s="109" t="s">
        <v>41</v>
      </c>
      <c r="L27" s="109" t="s">
        <v>41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41.0</v>
      </c>
      <c r="U27" s="104" t="str">
        <f t="shared" si="10"/>
        <v>3:20 Penalty shot cup (Испания) azalazy  - (Германия) debosch</v>
      </c>
      <c r="V27" s="11" t="str">
        <f t="shared" si="11"/>
        <v>0:0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0.1423611111111111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azalazy</v>
      </c>
      <c r="F28" s="102" t="str">
        <f t="shared" si="20"/>
        <v>debosch</v>
      </c>
      <c r="G28" s="94">
        <f t="shared" si="8"/>
        <v>1</v>
      </c>
      <c r="H28" s="96"/>
      <c r="I28" s="94">
        <f t="shared" si="21"/>
        <v>3</v>
      </c>
      <c r="J28" s="96"/>
      <c r="K28" s="102">
        <v>1.0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42.0</v>
      </c>
      <c r="U28" s="104" t="str">
        <f t="shared" si="10"/>
        <v>3:25 Penalty shot cup (Испания) azalazy  - (Германия) debosch</v>
      </c>
      <c r="V28" s="11" t="str">
        <f t="shared" si="11"/>
        <v>1:3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0.14583333333333334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azalazy</v>
      </c>
      <c r="F29" s="102" t="str">
        <f t="shared" ref="F29:F34" si="25">$E$5</f>
        <v>maymay</v>
      </c>
      <c r="G29" s="94">
        <f t="shared" si="8"/>
        <v>5</v>
      </c>
      <c r="H29" s="96"/>
      <c r="I29" s="94">
        <f t="shared" si="21"/>
        <v>5</v>
      </c>
      <c r="J29" s="94"/>
      <c r="K29" s="110">
        <v>5.0</v>
      </c>
      <c r="L29" s="102">
        <v>5.0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43.0</v>
      </c>
      <c r="U29" s="104" t="str">
        <f t="shared" si="10"/>
        <v>3:30 Penalty shot cup (Испания) azalazy  - (Нидерланды) maymay</v>
      </c>
      <c r="V29" s="11" t="str">
        <f t="shared" si="11"/>
        <v>5:5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0.14930555555555555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azalazy</v>
      </c>
      <c r="F30" s="102" t="str">
        <f t="shared" si="25"/>
        <v>maymay</v>
      </c>
      <c r="G30" s="94">
        <f t="shared" si="8"/>
        <v>5</v>
      </c>
      <c r="H30" s="96"/>
      <c r="I30" s="94">
        <f t="shared" ref="I30:I34" si="26">SUM(L30,O30)</f>
        <v>3</v>
      </c>
      <c r="J30" s="96"/>
      <c r="K30" s="102">
        <v>5.0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44.0</v>
      </c>
      <c r="U30" s="104" t="str">
        <f t="shared" si="10"/>
        <v>3:35 Penalty shot cup (Испания) azalazy  - (Нидерланды) maymay</v>
      </c>
      <c r="V30" s="11" t="str">
        <f t="shared" si="11"/>
        <v>5:3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0.1527777777777778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azalazy</v>
      </c>
      <c r="F31" s="102" t="str">
        <f t="shared" si="25"/>
        <v>maymay</v>
      </c>
      <c r="G31" s="94">
        <f t="shared" si="8"/>
        <v>2</v>
      </c>
      <c r="H31" s="96"/>
      <c r="I31" s="94">
        <f t="shared" si="26"/>
        <v>4</v>
      </c>
      <c r="J31" s="96"/>
      <c r="K31" s="102">
        <v>2.0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45.0</v>
      </c>
      <c r="U31" s="104" t="str">
        <f t="shared" si="10"/>
        <v>3:40 Penalty shot cup (Испания) azalazy  - (Нидерланды) maymay</v>
      </c>
      <c r="V31" s="11" t="str">
        <f t="shared" si="11"/>
        <v>2:4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0.15625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debosch</v>
      </c>
      <c r="F32" s="102" t="str">
        <f t="shared" si="25"/>
        <v>maymay</v>
      </c>
      <c r="G32" s="94">
        <f t="shared" si="8"/>
        <v>5</v>
      </c>
      <c r="H32" s="96"/>
      <c r="I32" s="94">
        <f t="shared" si="26"/>
        <v>3</v>
      </c>
      <c r="J32" s="96"/>
      <c r="K32" s="102">
        <v>5.0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46.0</v>
      </c>
      <c r="U32" s="104" t="str">
        <f t="shared" si="10"/>
        <v>3:45 Penalty shot cup (Германия) debosch  - (Нидерланды) maymay</v>
      </c>
      <c r="V32" s="11" t="str">
        <f t="shared" si="11"/>
        <v>5:3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0.1597222222222222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debosch</v>
      </c>
      <c r="F33" s="102" t="str">
        <f t="shared" si="25"/>
        <v>maymay</v>
      </c>
      <c r="G33" s="94">
        <f t="shared" si="8"/>
        <v>3</v>
      </c>
      <c r="H33" s="96"/>
      <c r="I33" s="94">
        <f t="shared" si="26"/>
        <v>1</v>
      </c>
      <c r="J33" s="96">
        <v>5.0</v>
      </c>
      <c r="K33" s="102">
        <v>3.0</v>
      </c>
      <c r="L33" s="102">
        <v>1.0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47.0</v>
      </c>
      <c r="U33" s="104" t="str">
        <f t="shared" si="10"/>
        <v>3:50 Penalty shot cup (Германия) debosch  - (Нидерланды) maymay</v>
      </c>
      <c r="V33" s="11" t="str">
        <f t="shared" si="11"/>
        <v>3:1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0.16319444444444445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debosch</v>
      </c>
      <c r="F34" s="102" t="str">
        <f t="shared" si="25"/>
        <v>maymay</v>
      </c>
      <c r="G34" s="94">
        <f t="shared" si="8"/>
        <v>3</v>
      </c>
      <c r="H34" s="96"/>
      <c r="I34" s="94">
        <f t="shared" si="26"/>
        <v>3</v>
      </c>
      <c r="J34" s="96"/>
      <c r="K34" s="102">
        <v>3.0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48.0</v>
      </c>
      <c r="U34" s="104" t="str">
        <f t="shared" si="10"/>
        <v>3:55 Penalty shot cup (Германия) debosch  - (Нидерланды) maymay</v>
      </c>
      <c r="V34" s="11" t="str">
        <f t="shared" si="11"/>
        <v>3:3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0.16666666666666666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debosch</v>
      </c>
      <c r="F35" s="102" t="str">
        <f t="shared" ref="F35:F40" si="30">$E$4</f>
        <v>azalazy</v>
      </c>
      <c r="G35" s="94">
        <f t="shared" si="8"/>
        <v>2</v>
      </c>
      <c r="H35" s="96"/>
      <c r="I35" s="94">
        <f t="shared" ref="I35:I46" si="31">SUM(L35)</f>
        <v>4</v>
      </c>
      <c r="J35" s="96"/>
      <c r="K35" s="102">
        <v>2.0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49.0</v>
      </c>
      <c r="U35" s="104" t="str">
        <f t="shared" si="10"/>
        <v>4:00 Penalty shot cup (Германия) debosch  - (Испания) azalazy</v>
      </c>
      <c r="V35" s="11" t="str">
        <f t="shared" si="11"/>
        <v>2:4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0.1701388888888889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debosch</v>
      </c>
      <c r="F36" s="102" t="str">
        <f t="shared" si="30"/>
        <v>azalazy</v>
      </c>
      <c r="G36" s="94">
        <f t="shared" si="8"/>
        <v>4</v>
      </c>
      <c r="H36" s="96"/>
      <c r="I36" s="94">
        <f t="shared" si="31"/>
        <v>2</v>
      </c>
      <c r="J36" s="96"/>
      <c r="K36" s="102">
        <v>4.0</v>
      </c>
      <c r="L36" s="102">
        <v>2.0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50.0</v>
      </c>
      <c r="U36" s="104" t="str">
        <f t="shared" si="10"/>
        <v>4:05 Penalty shot cup (Германия) debosch  - (Испания) azalazy</v>
      </c>
      <c r="V36" s="11" t="str">
        <f t="shared" si="11"/>
        <v>4:2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0.1736111111111111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debosch</v>
      </c>
      <c r="F37" s="102" t="str">
        <f t="shared" si="30"/>
        <v>azalazy</v>
      </c>
      <c r="G37" s="94">
        <f t="shared" si="8"/>
        <v>4</v>
      </c>
      <c r="H37" s="96"/>
      <c r="I37" s="94">
        <f t="shared" si="31"/>
        <v>2</v>
      </c>
      <c r="J37" s="96"/>
      <c r="K37" s="102">
        <v>4.0</v>
      </c>
      <c r="L37" s="102">
        <v>2.0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51.0</v>
      </c>
      <c r="U37" s="104" t="str">
        <f t="shared" si="10"/>
        <v>4:10 Penalty shot cup (Германия) debosch  - (Испания) azalazy</v>
      </c>
      <c r="V37" s="11" t="str">
        <f t="shared" si="11"/>
        <v>4:2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0.17708333333333334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maymay</v>
      </c>
      <c r="F38" s="102" t="str">
        <f t="shared" si="30"/>
        <v>azalazy</v>
      </c>
      <c r="G38" s="94">
        <f t="shared" si="8"/>
        <v>5</v>
      </c>
      <c r="H38" s="11"/>
      <c r="I38" s="94">
        <f t="shared" si="31"/>
        <v>3</v>
      </c>
      <c r="J38" s="11"/>
      <c r="K38" s="102">
        <v>5.0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52.0</v>
      </c>
      <c r="U38" s="104" t="str">
        <f t="shared" si="10"/>
        <v>4:15 Penalty shot cup (Нидерланды) maymay  - (Испания) azalazy</v>
      </c>
      <c r="V38" s="11" t="str">
        <f t="shared" si="11"/>
        <v>5:3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0.18055555555555555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maymay</v>
      </c>
      <c r="F39" s="102" t="str">
        <f t="shared" si="30"/>
        <v>azalazy</v>
      </c>
      <c r="G39" s="94">
        <f t="shared" si="8"/>
        <v>2</v>
      </c>
      <c r="H39" s="11"/>
      <c r="I39" s="94">
        <f t="shared" si="31"/>
        <v>4</v>
      </c>
      <c r="J39" s="11"/>
      <c r="K39" s="102">
        <v>2.0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53.0</v>
      </c>
      <c r="U39" s="104" t="str">
        <f t="shared" si="10"/>
        <v>4:20 Penalty shot cup (Нидерланды) maymay  - (Испания) azalazy</v>
      </c>
      <c r="V39" s="11" t="str">
        <f t="shared" si="11"/>
        <v>2:4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0.1840277777777778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maymay</v>
      </c>
      <c r="F40" s="102" t="str">
        <f t="shared" si="30"/>
        <v>azalazy</v>
      </c>
      <c r="G40" s="94">
        <f t="shared" si="8"/>
        <v>4</v>
      </c>
      <c r="H40" s="11"/>
      <c r="I40" s="94">
        <f t="shared" si="31"/>
        <v>3</v>
      </c>
      <c r="J40" s="11"/>
      <c r="K40" s="102">
        <v>4.0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54.0</v>
      </c>
      <c r="U40" s="104" t="str">
        <f t="shared" si="10"/>
        <v>4:25 Penalty shot cup (Нидерланды) maymay  - (Испания) azalazy</v>
      </c>
      <c r="V40" s="11" t="str">
        <f t="shared" si="11"/>
        <v>4:3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0.1875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maymay</v>
      </c>
      <c r="F41" s="102" t="str">
        <f t="shared" ref="F41:F46" si="35">$E$6</f>
        <v>debosch</v>
      </c>
      <c r="G41" s="94">
        <f t="shared" si="8"/>
        <v>5</v>
      </c>
      <c r="H41" s="11"/>
      <c r="I41" s="94">
        <f t="shared" si="31"/>
        <v>3</v>
      </c>
      <c r="J41" s="11"/>
      <c r="K41" s="102">
        <v>5.0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55.0</v>
      </c>
      <c r="U41" s="104" t="str">
        <f t="shared" si="10"/>
        <v>4:30 Penalty shot cup (Нидерланды) maymay  - (Германия) debosch</v>
      </c>
      <c r="V41" s="11" t="str">
        <f t="shared" si="11"/>
        <v>5:3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0.1909722222222222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maymay</v>
      </c>
      <c r="F42" s="102" t="str">
        <f t="shared" si="35"/>
        <v>debosch</v>
      </c>
      <c r="G42" s="94">
        <f t="shared" si="8"/>
        <v>5</v>
      </c>
      <c r="H42" s="11"/>
      <c r="I42" s="94">
        <f t="shared" si="31"/>
        <v>3</v>
      </c>
      <c r="J42" s="11"/>
      <c r="K42" s="102">
        <v>5.0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56.0</v>
      </c>
      <c r="U42" s="104" t="str">
        <f t="shared" si="10"/>
        <v>4:35 Penalty shot cup (Нидерланды) maymay  - (Германия) debosch</v>
      </c>
      <c r="V42" s="11" t="str">
        <f t="shared" si="11"/>
        <v>5:3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0.19444444444444445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maymay</v>
      </c>
      <c r="F43" s="102" t="str">
        <f t="shared" si="35"/>
        <v>debosch</v>
      </c>
      <c r="G43" s="94">
        <f t="shared" si="8"/>
        <v>5</v>
      </c>
      <c r="H43" s="11"/>
      <c r="I43" s="94">
        <f t="shared" si="31"/>
        <v>3</v>
      </c>
      <c r="J43" s="11"/>
      <c r="K43" s="102">
        <v>5.0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57.0</v>
      </c>
      <c r="U43" s="104" t="str">
        <f t="shared" si="10"/>
        <v>4:40 Penalty shot cup (Нидерланды) maymay  - (Германия) debosch</v>
      </c>
      <c r="V43" s="11" t="str">
        <f t="shared" si="11"/>
        <v>5:3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0.19791666666666666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azalazy</v>
      </c>
      <c r="F44" s="102" t="str">
        <f t="shared" si="35"/>
        <v>debosch</v>
      </c>
      <c r="G44" s="94">
        <f t="shared" si="8"/>
        <v>4</v>
      </c>
      <c r="H44" s="11"/>
      <c r="I44" s="94">
        <f t="shared" si="31"/>
        <v>5</v>
      </c>
      <c r="J44" s="11"/>
      <c r="K44" s="102">
        <v>4.0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58.0</v>
      </c>
      <c r="U44" s="104" t="str">
        <f t="shared" si="10"/>
        <v>4:45 Penalty shot cup (Испания) azalazy  - (Германия) debosch</v>
      </c>
      <c r="V44" s="11" t="str">
        <f t="shared" si="11"/>
        <v>4:5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0.2013888888888889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azalazy</v>
      </c>
      <c r="F45" s="102" t="str">
        <f t="shared" si="35"/>
        <v>debosch</v>
      </c>
      <c r="G45" s="94">
        <f t="shared" si="8"/>
        <v>0</v>
      </c>
      <c r="H45" s="11"/>
      <c r="I45" s="94">
        <f t="shared" si="31"/>
        <v>0</v>
      </c>
      <c r="J45" s="11"/>
      <c r="K45" s="102" t="s">
        <v>41</v>
      </c>
      <c r="L45" s="102" t="s">
        <v>41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59.0</v>
      </c>
      <c r="U45" s="104" t="str">
        <f t="shared" si="10"/>
        <v>4:50 Penalty shot cup (Испания) azalazy  - (Германия) debosch</v>
      </c>
      <c r="V45" s="11" t="str">
        <f t="shared" si="11"/>
        <v>0:0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0.2048611111111111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azalazy</v>
      </c>
      <c r="F46" s="102" t="str">
        <f t="shared" si="35"/>
        <v>debosch</v>
      </c>
      <c r="G46" s="94">
        <f t="shared" si="8"/>
        <v>4</v>
      </c>
      <c r="H46" s="11"/>
      <c r="I46" s="94">
        <f t="shared" si="31"/>
        <v>5</v>
      </c>
      <c r="J46" s="11"/>
      <c r="K46" s="102">
        <v>4.0</v>
      </c>
      <c r="L46" s="102">
        <v>5.0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60.0</v>
      </c>
      <c r="U46" s="104" t="str">
        <f t="shared" si="10"/>
        <v>4:55 Penalty shot cup (Испания) azalazy  - (Германия) debosch</v>
      </c>
      <c r="V46" s="11" t="str">
        <f t="shared" si="11"/>
        <v>4:5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66</v>
      </c>
      <c r="F1" s="6">
        <f>'ТУР1'!$F$1</f>
        <v>45675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45675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azalazy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3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13</v>
      </c>
      <c r="AJ3" s="7">
        <f t="array" ref="AJ3">SUM(('ТУР8'!home=AF3)*('ТУР8'!homescore&lt;'ТУР8'!visitorscore),('ТУР8'!visitor=AF3)*('ТУР8'!visitorscore&lt;'ТУР8'!homescore))</f>
        <v>8</v>
      </c>
      <c r="AK3" s="31">
        <f t="array" ref="AK3">SUMIF('ТУР8'!home,AF3,'ТУР8'!homescore)+SUMIF('ТУР8'!visitor,AF3,'ТУР8'!visitorscore)</f>
        <v>62</v>
      </c>
      <c r="AL3" s="32">
        <f t="array" ref="AL3">SUMIF('ТУР8'!home,AF3,'ТУР8'!visitorscore)+SUMIF('ТУР8'!visitor,AF3,'ТУР8'!homescore)</f>
        <v>74</v>
      </c>
      <c r="AM3" s="7">
        <f t="shared" ref="AM3:AM5" si="2">AK3-AL3</f>
        <v>-12</v>
      </c>
      <c r="AN3" s="31">
        <f t="array" ref="AN3">AH3*Options!$B$2+AI3*Options!$B$3+AJ3*Options!$B$4+VLOOKUP(AF3,$E$4:$F$9,2,0)</f>
        <v>22</v>
      </c>
      <c r="AO3" s="11">
        <f t="shared" ref="AO3:AO5" si="3">AK3+AM3*10000+AN3*100000000</f>
        <v>2199880062</v>
      </c>
    </row>
    <row r="4">
      <c r="A4" s="11"/>
      <c r="B4" s="8"/>
      <c r="C4" s="40" t="s">
        <v>59</v>
      </c>
      <c r="D4" s="90" t="s">
        <v>24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debosch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12</v>
      </c>
      <c r="Y4" s="26">
        <f t="array" ref="Y4">VLOOKUP($U4,$AF$3:$AN$5,5,0)</f>
        <v>2</v>
      </c>
      <c r="Z4" s="26">
        <f t="array" ref="Z4">VLOOKUP($U4,$AF$3:$AN$5,6,0)</f>
        <v>77</v>
      </c>
      <c r="AA4" s="26">
        <f t="array" ref="AA4">VLOOKUP($U4,$AF$3:$AN$5,7,0)</f>
        <v>63</v>
      </c>
      <c r="AB4" s="26">
        <f t="array" ref="AB4">VLOOKUP($U4,$AF$3:$AN$5,8,0)</f>
        <v>14</v>
      </c>
      <c r="AC4" s="26">
        <f t="array" ref="AC4">VLOOKUP($U4,$AF$3:$AN$5,9,0)</f>
        <v>42</v>
      </c>
      <c r="AD4" s="38"/>
      <c r="AE4" s="11"/>
      <c r="AF4" s="39" t="str">
        <f t="shared" si="1"/>
        <v>maymay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4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13</v>
      </c>
      <c r="AJ4" s="7">
        <f t="array" ref="AJ4">SUM(('ТУР8'!home=AF4)*('ТУР8'!homescore&lt;'ТУР8'!visitorscore),('ТУР8'!visitor=AF4)*('ТУР8'!visitorscore&lt;'ТУР8'!homescore))</f>
        <v>7</v>
      </c>
      <c r="AK4" s="31">
        <f t="array" ref="AK4">SUMIF('ТУР8'!home,AF4,'ТУР8'!homescore)+SUMIF('ТУР8'!visitor,AF4,'ТУР8'!visitorscore)</f>
        <v>72</v>
      </c>
      <c r="AL4" s="32">
        <f t="array" ref="AL4">SUMIF('ТУР8'!home,AF4,'ТУР8'!visitorscore)+SUMIF('ТУР8'!visitor,AF4,'ТУР8'!homescore)</f>
        <v>74</v>
      </c>
      <c r="AM4" s="7">
        <f t="shared" si="2"/>
        <v>-2</v>
      </c>
      <c r="AN4" s="31">
        <f t="array" ref="AN4">AH4*Options!$B$2+AI4*Options!$B$3+AJ4*Options!$B$4+VLOOKUP(AF4,$E$4:$F$9,2,0)</f>
        <v>25</v>
      </c>
      <c r="AO4" s="11">
        <f t="shared" si="3"/>
        <v>2499980072</v>
      </c>
    </row>
    <row r="5">
      <c r="A5" s="11"/>
      <c r="B5" s="8"/>
      <c r="C5" s="40" t="s">
        <v>61</v>
      </c>
      <c r="D5" s="90" t="s">
        <v>47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maymay</v>
      </c>
      <c r="V5" s="25">
        <f t="array" ref="V5">VLOOKUP($U5,$AF$3:$AN$5,2,0)</f>
        <v>24</v>
      </c>
      <c r="W5" s="26">
        <f t="array" ref="W5">VLOOKUP($U5,$AF$3:$AN$5,3,0)</f>
        <v>4</v>
      </c>
      <c r="X5" s="26">
        <f t="array" ref="X5">VLOOKUP($U5,$AF$3:$AN$5,4,0)</f>
        <v>13</v>
      </c>
      <c r="Y5" s="26">
        <f t="array" ref="Y5">VLOOKUP($U5,$AF$3:$AN$5,5,0)</f>
        <v>7</v>
      </c>
      <c r="Z5" s="26">
        <f t="array" ref="Z5">VLOOKUP($U5,$AF$3:$AN$5,6,0)</f>
        <v>72</v>
      </c>
      <c r="AA5" s="26">
        <f t="array" ref="AA5">VLOOKUP($U5,$AF$3:$AN$5,7,0)</f>
        <v>74</v>
      </c>
      <c r="AB5" s="26">
        <f t="array" ref="AB5">VLOOKUP($U5,$AF$3:$AN$5,8,0)</f>
        <v>-2</v>
      </c>
      <c r="AC5" s="26">
        <f t="array" ref="AC5">VLOOKUP($U5,$AF$3:$AN$5,9,0)</f>
        <v>25</v>
      </c>
      <c r="AD5" s="38"/>
      <c r="AE5" s="11"/>
      <c r="AF5" s="39" t="str">
        <f t="shared" si="1"/>
        <v>debosch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10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12</v>
      </c>
      <c r="AJ5" s="7">
        <f t="array" ref="AJ5">SUM(('ТУР8'!home=AF5)*('ТУР8'!homescore&lt;'ТУР8'!visitorscore),('ТУР8'!visitor=AF5)*('ТУР8'!visitorscore&lt;'ТУР8'!homescore))</f>
        <v>2</v>
      </c>
      <c r="AK5" s="31">
        <f t="array" ref="AK5">SUMIF('ТУР8'!home,AF5,'ТУР8'!homescore)+SUMIF('ТУР8'!visitor,AF5,'ТУР8'!visitorscore)</f>
        <v>77</v>
      </c>
      <c r="AL5" s="32">
        <f t="array" ref="AL5">SUMIF('ТУР8'!home,AF5,'ТУР8'!visitorscore)+SUMIF('ТУР8'!visitor,AF5,'ТУР8'!homescore)</f>
        <v>63</v>
      </c>
      <c r="AM5" s="7">
        <f t="shared" si="2"/>
        <v>14</v>
      </c>
      <c r="AN5" s="31">
        <f t="array" ref="AN5">AH5*Options!$B$2+AI5*Options!$B$3+AJ5*Options!$B$4+VLOOKUP(AF5,$E$4:$F$9,2,0)</f>
        <v>42</v>
      </c>
      <c r="AO5" s="11">
        <f t="shared" si="3"/>
        <v>4200140077</v>
      </c>
    </row>
    <row r="6">
      <c r="A6" s="11"/>
      <c r="B6" s="8"/>
      <c r="C6" s="114" t="s">
        <v>63</v>
      </c>
      <c r="D6" s="90" t="s">
        <v>30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azalazy</v>
      </c>
      <c r="V6" s="25">
        <f t="array" ref="V6">VLOOKUP($U6,$AF$3:$AN$5,2,0)</f>
        <v>24</v>
      </c>
      <c r="W6" s="26">
        <f t="array" ref="W6">VLOOKUP($U6,$AF$3:$AN$5,3,0)</f>
        <v>3</v>
      </c>
      <c r="X6" s="26">
        <f t="array" ref="X6">VLOOKUP($U6,$AF$3:$AN$5,4,0)</f>
        <v>13</v>
      </c>
      <c r="Y6" s="26">
        <f t="array" ref="Y6">VLOOKUP($U6,$AF$3:$AN$5,5,0)</f>
        <v>8</v>
      </c>
      <c r="Z6" s="26">
        <f t="array" ref="Z6">VLOOKUP($U6,$AF$3:$AN$5,6,0)</f>
        <v>62</v>
      </c>
      <c r="AA6" s="26">
        <f t="array" ref="AA6">VLOOKUP($U6,$AF$3:$AN$5,7,0)</f>
        <v>74</v>
      </c>
      <c r="AB6" s="26">
        <f t="array" ref="AB6">VLOOKUP($U6,$AF$3:$AN$5,8,0)</f>
        <v>-12</v>
      </c>
      <c r="AC6" s="26">
        <f t="array" ref="AC6">VLOOKUP($U6,$AF$3:$AN$5,9,0)</f>
        <v>22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0.20833333333333334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azalazy</v>
      </c>
      <c r="F11" s="102" t="str">
        <f t="shared" ref="F11:F16" si="7">$E$5</f>
        <v>maymay</v>
      </c>
      <c r="G11" s="94">
        <f t="shared" ref="G11:G46" si="8">SUM(K11)</f>
        <v>3</v>
      </c>
      <c r="H11" s="96"/>
      <c r="I11" s="94">
        <f t="shared" ref="I11:I17" si="9">SUM(L11)</f>
        <v>4</v>
      </c>
      <c r="J11" s="96"/>
      <c r="K11" s="102">
        <v>3.0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61.0</v>
      </c>
      <c r="U11" s="104" t="str">
        <f t="shared" ref="U11:U46" si="10">TEXT(B11,"h:mm")&amp;" "&amp;($C$1)&amp;" ("&amp;C11&amp;") "&amp;E11&amp;" "&amp;" - ("&amp;D11&amp;") "&amp;F11&amp;""</f>
        <v>5:00 Penalty shot cup (Италия) azalazy  - (Португалия) maymay</v>
      </c>
      <c r="V11" s="11" t="str">
        <f t="shared" ref="V11:V46" si="11">TEXT(G11,"0")&amp;":"&amp;TEXT(I11,"0")</f>
        <v>3:4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0.21180555555555555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azalazy</v>
      </c>
      <c r="F12" s="102" t="str">
        <f t="shared" si="7"/>
        <v>maymay</v>
      </c>
      <c r="G12" s="94">
        <f t="shared" si="8"/>
        <v>3</v>
      </c>
      <c r="H12" s="96"/>
      <c r="I12" s="94">
        <f t="shared" si="9"/>
        <v>3</v>
      </c>
      <c r="J12" s="96"/>
      <c r="K12" s="102">
        <v>3.0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62.0</v>
      </c>
      <c r="U12" s="104" t="str">
        <f t="shared" si="10"/>
        <v>5:05 Penalty shot cup (Италия) azalazy  - (Португалия) maymay</v>
      </c>
      <c r="V12" s="11" t="str">
        <f t="shared" si="11"/>
        <v>3:3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0.2152777777777778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azalazy</v>
      </c>
      <c r="F13" s="102" t="str">
        <f t="shared" si="7"/>
        <v>maymay</v>
      </c>
      <c r="G13" s="94">
        <f t="shared" si="8"/>
        <v>0</v>
      </c>
      <c r="H13" s="96"/>
      <c r="I13" s="94">
        <f t="shared" si="9"/>
        <v>0</v>
      </c>
      <c r="J13" s="96"/>
      <c r="K13" s="102" t="s">
        <v>41</v>
      </c>
      <c r="L13" s="102" t="s">
        <v>41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63.0</v>
      </c>
      <c r="U13" s="104" t="str">
        <f t="shared" si="10"/>
        <v>5:10 Penalty shot cup (Италия) azalazy  - (Португалия) maymay</v>
      </c>
      <c r="V13" s="11" t="str">
        <f t="shared" si="11"/>
        <v>0:0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0.21875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debosch</v>
      </c>
      <c r="F14" s="102" t="str">
        <f t="shared" si="7"/>
        <v>maymay</v>
      </c>
      <c r="G14" s="94">
        <f t="shared" si="8"/>
        <v>3</v>
      </c>
      <c r="H14" s="96"/>
      <c r="I14" s="94">
        <f t="shared" si="9"/>
        <v>3</v>
      </c>
      <c r="J14" s="96"/>
      <c r="K14" s="102">
        <v>3.0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64.0</v>
      </c>
      <c r="U14" s="104" t="str">
        <f t="shared" si="10"/>
        <v>5:15 Penalty shot cup (Аргентина) debosch  - (Португалия) maymay</v>
      </c>
      <c r="V14" s="11" t="str">
        <f t="shared" si="11"/>
        <v>3:3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0.2222222222222222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debosch</v>
      </c>
      <c r="F15" s="102" t="str">
        <f t="shared" si="7"/>
        <v>maymay</v>
      </c>
      <c r="G15" s="94">
        <f t="shared" si="8"/>
        <v>4</v>
      </c>
      <c r="H15" s="96"/>
      <c r="I15" s="94">
        <f t="shared" si="9"/>
        <v>4</v>
      </c>
      <c r="J15" s="96"/>
      <c r="K15" s="102">
        <v>4.0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65.0</v>
      </c>
      <c r="U15" s="104" t="str">
        <f t="shared" si="10"/>
        <v>5:20 Penalty shot cup (Аргентина) debosch  - (Португалия) maymay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0.22569444444444445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debosch</v>
      </c>
      <c r="F16" s="102" t="str">
        <f t="shared" si="7"/>
        <v>maymay</v>
      </c>
      <c r="G16" s="94">
        <f t="shared" si="8"/>
        <v>4</v>
      </c>
      <c r="H16" s="96"/>
      <c r="I16" s="94">
        <f t="shared" si="9"/>
        <v>4</v>
      </c>
      <c r="J16" s="96"/>
      <c r="K16" s="102">
        <v>4.0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66.0</v>
      </c>
      <c r="U16" s="104" t="str">
        <f t="shared" si="10"/>
        <v>5:25 Penalty shot cup (Аргентина) debosch  - (Португалия) maymay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0.22916666666666666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debosch</v>
      </c>
      <c r="F17" s="102" t="str">
        <f t="shared" ref="F17:F22" si="15">$E$4</f>
        <v>azalazy</v>
      </c>
      <c r="G17" s="94">
        <f t="shared" si="8"/>
        <v>0</v>
      </c>
      <c r="H17" s="96"/>
      <c r="I17" s="94">
        <f t="shared" si="9"/>
        <v>0</v>
      </c>
      <c r="J17" s="96"/>
      <c r="K17" s="26" t="s">
        <v>41</v>
      </c>
      <c r="L17" s="26" t="s">
        <v>41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67.0</v>
      </c>
      <c r="U17" s="104" t="str">
        <f t="shared" si="10"/>
        <v>5:30 Penalty shot cup (Аргентина) debosch  - (Италия) azalazy</v>
      </c>
      <c r="V17" s="11" t="str">
        <f t="shared" si="11"/>
        <v>0:0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0.2326388888888889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debosch</v>
      </c>
      <c r="F18" s="102" t="str">
        <f t="shared" si="15"/>
        <v>azalazy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2">
        <v>4.0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68.0</v>
      </c>
      <c r="U18" s="104" t="str">
        <f t="shared" si="10"/>
        <v>5:35 Penalty shot cup (Аргентина) debosch  - (Италия) azalazy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0.2361111111111111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debosch</v>
      </c>
      <c r="F19" s="102" t="str">
        <f t="shared" si="15"/>
        <v>azalazy</v>
      </c>
      <c r="G19" s="94">
        <f t="shared" si="8"/>
        <v>4</v>
      </c>
      <c r="H19" s="96"/>
      <c r="I19" s="94">
        <f t="shared" si="16"/>
        <v>2</v>
      </c>
      <c r="J19" s="96"/>
      <c r="K19" s="102">
        <v>4.0</v>
      </c>
      <c r="L19" s="102">
        <v>2.0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69.0</v>
      </c>
      <c r="U19" s="104" t="str">
        <f t="shared" si="10"/>
        <v>5:40 Penalty shot cup (Аргентина) debosch  - (Италия) azalazy</v>
      </c>
      <c r="V19" s="11" t="str">
        <f t="shared" si="11"/>
        <v>4:2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0.23958333333333334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maymay</v>
      </c>
      <c r="F20" s="102" t="str">
        <f t="shared" si="15"/>
        <v>azalazy</v>
      </c>
      <c r="G20" s="94">
        <f t="shared" si="8"/>
        <v>5</v>
      </c>
      <c r="H20" s="96"/>
      <c r="I20" s="94">
        <f t="shared" si="16"/>
        <v>3</v>
      </c>
      <c r="J20" s="96"/>
      <c r="K20" s="102">
        <v>5.0</v>
      </c>
      <c r="L20" s="102">
        <v>3.0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70.0</v>
      </c>
      <c r="U20" s="104" t="str">
        <f t="shared" si="10"/>
        <v>5:45 Penalty shot cup (Португалия) maymay  - (Италия) azalazy</v>
      </c>
      <c r="V20" s="11" t="str">
        <f t="shared" si="11"/>
        <v>5:3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0.24305555555555555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maymay</v>
      </c>
      <c r="F21" s="102" t="str">
        <f t="shared" si="15"/>
        <v>azalazy</v>
      </c>
      <c r="G21" s="94">
        <f t="shared" si="8"/>
        <v>4</v>
      </c>
      <c r="H21" s="96"/>
      <c r="I21" s="94">
        <f t="shared" si="16"/>
        <v>4</v>
      </c>
      <c r="J21" s="96"/>
      <c r="K21" s="102">
        <v>4.0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71.0</v>
      </c>
      <c r="U21" s="104" t="str">
        <f t="shared" si="10"/>
        <v>5:50 Penalty shot cup (Португалия) maymay  - (Италия) azalazy</v>
      </c>
      <c r="V21" s="11" t="str">
        <f t="shared" si="11"/>
        <v>4:4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0.2465277777777778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maymay</v>
      </c>
      <c r="F22" s="102" t="str">
        <f t="shared" si="15"/>
        <v>azalazy</v>
      </c>
      <c r="G22" s="94">
        <f t="shared" si="8"/>
        <v>4</v>
      </c>
      <c r="H22" s="96"/>
      <c r="I22" s="94">
        <f t="shared" si="16"/>
        <v>1</v>
      </c>
      <c r="J22" s="96"/>
      <c r="K22" s="102">
        <v>4.0</v>
      </c>
      <c r="L22" s="102">
        <v>1.0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72.0</v>
      </c>
      <c r="U22" s="104" t="str">
        <f t="shared" si="10"/>
        <v>5:55 Penalty shot cup (Португалия) maymay  - (Италия) azalazy</v>
      </c>
      <c r="V22" s="11" t="str">
        <f t="shared" si="11"/>
        <v>4:1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0.25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maymay</v>
      </c>
      <c r="F23" s="102" t="str">
        <f t="shared" ref="F23:F28" si="20">$E$6</f>
        <v>debosch</v>
      </c>
      <c r="G23" s="94">
        <f t="shared" si="8"/>
        <v>2</v>
      </c>
      <c r="H23" s="96"/>
      <c r="I23" s="94">
        <f t="shared" ref="I23:I29" si="21">SUM(L23)</f>
        <v>4</v>
      </c>
      <c r="J23" s="96"/>
      <c r="K23" s="102">
        <v>2.0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73.0</v>
      </c>
      <c r="U23" s="104" t="str">
        <f t="shared" si="10"/>
        <v>6:00 Penalty shot cup (Португалия) maymay  - (Аргентина) debosch</v>
      </c>
      <c r="V23" s="11" t="str">
        <f t="shared" si="11"/>
        <v>2:4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0.2534722222222222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maymay</v>
      </c>
      <c r="F24" s="102" t="str">
        <f t="shared" si="20"/>
        <v>debosch</v>
      </c>
      <c r="G24" s="94">
        <f t="shared" si="8"/>
        <v>2</v>
      </c>
      <c r="H24" s="96"/>
      <c r="I24" s="94">
        <f t="shared" si="21"/>
        <v>4</v>
      </c>
      <c r="J24" s="96"/>
      <c r="K24" s="102">
        <v>2.0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74.0</v>
      </c>
      <c r="U24" s="104" t="str">
        <f t="shared" si="10"/>
        <v>6:05 Penalty shot cup (Португалия) maymay  - (Аргентина) debosch</v>
      </c>
      <c r="V24" s="11" t="str">
        <f t="shared" si="11"/>
        <v>2:4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0.2569444444444444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maymay</v>
      </c>
      <c r="F25" s="102" t="str">
        <f t="shared" si="20"/>
        <v>debosch</v>
      </c>
      <c r="G25" s="94">
        <f t="shared" si="8"/>
        <v>4</v>
      </c>
      <c r="H25" s="96"/>
      <c r="I25" s="94">
        <f t="shared" si="21"/>
        <v>4</v>
      </c>
      <c r="J25" s="96"/>
      <c r="K25" s="109">
        <v>4.0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75.0</v>
      </c>
      <c r="U25" s="104" t="str">
        <f t="shared" si="10"/>
        <v>6:10 Penalty shot cup (Португалия) maymay  - (Аргентина) debosch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0.2604166666666667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azalazy</v>
      </c>
      <c r="F26" s="102" t="str">
        <f t="shared" si="20"/>
        <v>debosch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76.0</v>
      </c>
      <c r="U26" s="104" t="str">
        <f t="shared" si="10"/>
        <v>6:15 Penalty shot cup (Италия) azalazy  - (Аргентина) debosch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0.2638888888888889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azalazy</v>
      </c>
      <c r="F27" s="102" t="str">
        <f t="shared" si="20"/>
        <v>debosch</v>
      </c>
      <c r="G27" s="94">
        <f t="shared" si="8"/>
        <v>4</v>
      </c>
      <c r="H27" s="96"/>
      <c r="I27" s="94">
        <f t="shared" si="21"/>
        <v>4</v>
      </c>
      <c r="J27" s="96"/>
      <c r="K27" s="109">
        <v>4.0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77.0</v>
      </c>
      <c r="U27" s="104" t="str">
        <f t="shared" si="10"/>
        <v>6:20 Penalty shot cup (Италия) azalazy  - (Аргентина) debosch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0.2673611111111111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azalazy</v>
      </c>
      <c r="F28" s="102" t="str">
        <f t="shared" si="20"/>
        <v>debosch</v>
      </c>
      <c r="G28" s="94">
        <f t="shared" si="8"/>
        <v>0</v>
      </c>
      <c r="H28" s="96"/>
      <c r="I28" s="94">
        <f t="shared" si="21"/>
        <v>0</v>
      </c>
      <c r="J28" s="96"/>
      <c r="K28" s="102" t="s">
        <v>41</v>
      </c>
      <c r="L28" s="102" t="s">
        <v>41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78.0</v>
      </c>
      <c r="U28" s="104" t="str">
        <f t="shared" si="10"/>
        <v>6:25 Penalty shot cup (Италия) azalazy  - (Аргентина) debosch</v>
      </c>
      <c r="V28" s="11" t="str">
        <f t="shared" si="11"/>
        <v>0:0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0.2708333333333333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azalazy</v>
      </c>
      <c r="F29" s="102" t="str">
        <f t="shared" ref="F29:F34" si="25">$E$5</f>
        <v>maymay</v>
      </c>
      <c r="G29" s="94">
        <f t="shared" si="8"/>
        <v>2</v>
      </c>
      <c r="H29" s="96"/>
      <c r="I29" s="94">
        <f t="shared" si="21"/>
        <v>4</v>
      </c>
      <c r="J29" s="94"/>
      <c r="K29" s="110">
        <v>2.0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79.0</v>
      </c>
      <c r="U29" s="104" t="str">
        <f t="shared" si="10"/>
        <v>6:30 Penalty shot cup (Италия) azalazy  - (Португалия) maymay</v>
      </c>
      <c r="V29" s="11" t="str">
        <f t="shared" si="11"/>
        <v>2:4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0.2743055555555556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azalazy</v>
      </c>
      <c r="F30" s="102" t="str">
        <f t="shared" si="25"/>
        <v>maymay</v>
      </c>
      <c r="G30" s="94">
        <f t="shared" si="8"/>
        <v>5</v>
      </c>
      <c r="H30" s="96"/>
      <c r="I30" s="94">
        <f t="shared" ref="I30:I34" si="26">SUM(L30,O30)</f>
        <v>5</v>
      </c>
      <c r="J30" s="96"/>
      <c r="K30" s="102">
        <v>5.0</v>
      </c>
      <c r="L30" s="102">
        <v>5.0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80.0</v>
      </c>
      <c r="U30" s="104" t="str">
        <f t="shared" si="10"/>
        <v>6:35 Penalty shot cup (Италия) azalazy  - (Португалия) maymay</v>
      </c>
      <c r="V30" s="11" t="str">
        <f t="shared" si="11"/>
        <v>5:5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0.2777777777777778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azalazy</v>
      </c>
      <c r="F31" s="102" t="str">
        <f t="shared" si="25"/>
        <v>maymay</v>
      </c>
      <c r="G31" s="94">
        <f t="shared" si="8"/>
        <v>4</v>
      </c>
      <c r="H31" s="96"/>
      <c r="I31" s="94">
        <f t="shared" si="26"/>
        <v>4</v>
      </c>
      <c r="J31" s="96"/>
      <c r="K31" s="102">
        <v>4.0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81.0</v>
      </c>
      <c r="U31" s="104" t="str">
        <f t="shared" si="10"/>
        <v>6:40 Penalty shot cup (Италия) azalazy  - (Португалия) maymay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0.28125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debosch</v>
      </c>
      <c r="F32" s="102" t="str">
        <f t="shared" si="25"/>
        <v>maymay</v>
      </c>
      <c r="G32" s="94">
        <f t="shared" si="8"/>
        <v>4</v>
      </c>
      <c r="H32" s="96"/>
      <c r="I32" s="94">
        <f t="shared" si="26"/>
        <v>4</v>
      </c>
      <c r="J32" s="96"/>
      <c r="K32" s="102">
        <v>4.0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82.0</v>
      </c>
      <c r="U32" s="104" t="str">
        <f t="shared" si="10"/>
        <v>6:45 Penalty shot cup (Аргентина) debosch  - (Португалия) maymay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0.2847222222222222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debosch</v>
      </c>
      <c r="F33" s="102" t="str">
        <f t="shared" si="25"/>
        <v>maymay</v>
      </c>
      <c r="G33" s="94">
        <f t="shared" si="8"/>
        <v>0</v>
      </c>
      <c r="H33" s="96"/>
      <c r="I33" s="94">
        <f t="shared" si="26"/>
        <v>0</v>
      </c>
      <c r="J33" s="96">
        <v>5.0</v>
      </c>
      <c r="K33" s="102" t="s">
        <v>41</v>
      </c>
      <c r="L33" s="102" t="s">
        <v>41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83.0</v>
      </c>
      <c r="U33" s="104" t="str">
        <f t="shared" si="10"/>
        <v>6:50 Penalty shot cup (Аргентина) debosch  - (Португалия) maymay</v>
      </c>
      <c r="V33" s="11" t="str">
        <f t="shared" si="11"/>
        <v>0:0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0.2881944444444444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debosch</v>
      </c>
      <c r="F34" s="102" t="str">
        <f t="shared" si="25"/>
        <v>maymay</v>
      </c>
      <c r="G34" s="94">
        <f t="shared" si="8"/>
        <v>4</v>
      </c>
      <c r="H34" s="96"/>
      <c r="I34" s="94">
        <f t="shared" si="26"/>
        <v>2</v>
      </c>
      <c r="J34" s="96"/>
      <c r="K34" s="102">
        <v>4.0</v>
      </c>
      <c r="L34" s="102">
        <v>2.0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84.0</v>
      </c>
      <c r="U34" s="104" t="str">
        <f t="shared" si="10"/>
        <v>6:55 Penalty shot cup (Аргентина) debosch  - (Португалия) maymay</v>
      </c>
      <c r="V34" s="11" t="str">
        <f t="shared" si="11"/>
        <v>4:2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0.2916666666666667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debosch</v>
      </c>
      <c r="F35" s="102" t="str">
        <f t="shared" ref="F35:F40" si="30">$E$4</f>
        <v>azalazy</v>
      </c>
      <c r="G35" s="94">
        <f t="shared" si="8"/>
        <v>5</v>
      </c>
      <c r="H35" s="96"/>
      <c r="I35" s="94">
        <f t="shared" ref="I35:I46" si="31">SUM(L35)</f>
        <v>3</v>
      </c>
      <c r="J35" s="96"/>
      <c r="K35" s="102">
        <v>5.0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85.0</v>
      </c>
      <c r="U35" s="104" t="str">
        <f t="shared" si="10"/>
        <v>7:00 Penalty shot cup (Аргентина) debosch  - (Италия) azalazy</v>
      </c>
      <c r="V35" s="11" t="str">
        <f t="shared" si="11"/>
        <v>5:3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0.2951388888888889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debosch</v>
      </c>
      <c r="F36" s="102" t="str">
        <f t="shared" si="30"/>
        <v>azalazy</v>
      </c>
      <c r="G36" s="94">
        <f t="shared" si="8"/>
        <v>4</v>
      </c>
      <c r="H36" s="96"/>
      <c r="I36" s="94">
        <f t="shared" si="31"/>
        <v>5</v>
      </c>
      <c r="J36" s="96"/>
      <c r="K36" s="102">
        <v>4.0</v>
      </c>
      <c r="L36" s="102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86.0</v>
      </c>
      <c r="U36" s="104" t="str">
        <f t="shared" si="10"/>
        <v>7:05 Penalty shot cup (Аргентина) debosch  - (Италия) azalazy</v>
      </c>
      <c r="V36" s="11" t="str">
        <f t="shared" si="11"/>
        <v>4:5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0.2986111111111111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debosch</v>
      </c>
      <c r="F37" s="102" t="str">
        <f t="shared" si="30"/>
        <v>azalazy</v>
      </c>
      <c r="G37" s="94">
        <f t="shared" si="8"/>
        <v>4</v>
      </c>
      <c r="H37" s="96"/>
      <c r="I37" s="94">
        <f t="shared" si="31"/>
        <v>2</v>
      </c>
      <c r="J37" s="96"/>
      <c r="K37" s="102">
        <v>4.0</v>
      </c>
      <c r="L37" s="102">
        <v>2.0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87.0</v>
      </c>
      <c r="U37" s="104" t="str">
        <f t="shared" si="10"/>
        <v>7:10 Penalty shot cup (Аргентина) debosch  - (Италия) azalazy</v>
      </c>
      <c r="V37" s="11" t="str">
        <f t="shared" si="11"/>
        <v>4:2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0.3020833333333333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maymay</v>
      </c>
      <c r="F38" s="102" t="str">
        <f t="shared" si="30"/>
        <v>azalazy</v>
      </c>
      <c r="G38" s="94">
        <f t="shared" si="8"/>
        <v>4</v>
      </c>
      <c r="H38" s="11"/>
      <c r="I38" s="94">
        <f t="shared" si="31"/>
        <v>5</v>
      </c>
      <c r="J38" s="11"/>
      <c r="K38" s="102">
        <v>4.0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88.0</v>
      </c>
      <c r="U38" s="104" t="str">
        <f t="shared" si="10"/>
        <v>7:15 Penalty shot cup (Португалия) maymay  - (Италия) azalazy</v>
      </c>
      <c r="V38" s="11" t="str">
        <f t="shared" si="11"/>
        <v>4:5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0.3055555555555556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maymay</v>
      </c>
      <c r="F39" s="102" t="str">
        <f t="shared" si="30"/>
        <v>azalazy</v>
      </c>
      <c r="G39" s="94">
        <f t="shared" si="8"/>
        <v>2</v>
      </c>
      <c r="H39" s="11"/>
      <c r="I39" s="94">
        <f t="shared" si="31"/>
        <v>2</v>
      </c>
      <c r="J39" s="11"/>
      <c r="K39" s="102">
        <v>2.0</v>
      </c>
      <c r="L39" s="102">
        <v>2.0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89.0</v>
      </c>
      <c r="U39" s="104" t="str">
        <f t="shared" si="10"/>
        <v>7:20 Penalty shot cup (Португалия) maymay  - (Италия) azalazy</v>
      </c>
      <c r="V39" s="11" t="str">
        <f t="shared" si="11"/>
        <v>2:2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0.3090277777777778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maymay</v>
      </c>
      <c r="F40" s="102" t="str">
        <f t="shared" si="30"/>
        <v>azalazy</v>
      </c>
      <c r="G40" s="94">
        <f t="shared" si="8"/>
        <v>0</v>
      </c>
      <c r="H40" s="11"/>
      <c r="I40" s="94">
        <f t="shared" si="31"/>
        <v>0</v>
      </c>
      <c r="J40" s="11"/>
      <c r="K40" s="102" t="s">
        <v>41</v>
      </c>
      <c r="L40" s="102" t="s">
        <v>41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90.0</v>
      </c>
      <c r="U40" s="104" t="str">
        <f t="shared" si="10"/>
        <v>7:25 Penalty shot cup (Португалия) maymay  - (Италия) azalazy</v>
      </c>
      <c r="V40" s="11" t="str">
        <f t="shared" si="11"/>
        <v>0:0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0.3125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maymay</v>
      </c>
      <c r="F41" s="102" t="str">
        <f t="shared" ref="F41:F46" si="35">$E$6</f>
        <v>debosch</v>
      </c>
      <c r="G41" s="94">
        <f t="shared" si="8"/>
        <v>2</v>
      </c>
      <c r="H41" s="11"/>
      <c r="I41" s="94">
        <f t="shared" si="31"/>
        <v>3</v>
      </c>
      <c r="J41" s="11"/>
      <c r="K41" s="102">
        <v>2.0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91.0</v>
      </c>
      <c r="U41" s="104" t="str">
        <f t="shared" si="10"/>
        <v>7:30 Penalty shot cup (Португалия) maymay  - (Аргентина) debosch</v>
      </c>
      <c r="V41" s="11" t="str">
        <f t="shared" si="11"/>
        <v>2:3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0.3159722222222222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maymay</v>
      </c>
      <c r="F42" s="102" t="str">
        <f t="shared" si="35"/>
        <v>debosch</v>
      </c>
      <c r="G42" s="94">
        <f t="shared" si="8"/>
        <v>2</v>
      </c>
      <c r="H42" s="11"/>
      <c r="I42" s="94">
        <f t="shared" si="31"/>
        <v>3</v>
      </c>
      <c r="J42" s="11"/>
      <c r="K42" s="102">
        <v>2.0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92.0</v>
      </c>
      <c r="U42" s="104" t="str">
        <f t="shared" si="10"/>
        <v>7:35 Penalty shot cup (Португалия) maymay  - (Аргентина) debosch</v>
      </c>
      <c r="V42" s="11" t="str">
        <f t="shared" si="11"/>
        <v>2:3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0.3194444444444444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maymay</v>
      </c>
      <c r="F43" s="102" t="str">
        <f t="shared" si="35"/>
        <v>debosch</v>
      </c>
      <c r="G43" s="94">
        <f t="shared" si="8"/>
        <v>4</v>
      </c>
      <c r="H43" s="11"/>
      <c r="I43" s="94">
        <f t="shared" si="31"/>
        <v>5</v>
      </c>
      <c r="J43" s="11"/>
      <c r="K43" s="102">
        <v>4.0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93.0</v>
      </c>
      <c r="U43" s="104" t="str">
        <f t="shared" si="10"/>
        <v>7:40 Penalty shot cup (Португалия) maymay  - (Аргентина) debosch</v>
      </c>
      <c r="V43" s="11" t="str">
        <f t="shared" si="11"/>
        <v>4:5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0.3229166666666667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azalazy</v>
      </c>
      <c r="F44" s="102" t="str">
        <f t="shared" si="35"/>
        <v>debosch</v>
      </c>
      <c r="G44" s="94">
        <f t="shared" si="8"/>
        <v>2</v>
      </c>
      <c r="H44" s="11"/>
      <c r="I44" s="94">
        <f t="shared" si="31"/>
        <v>3</v>
      </c>
      <c r="J44" s="11"/>
      <c r="K44" s="102">
        <v>2.0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94.0</v>
      </c>
      <c r="U44" s="104" t="str">
        <f t="shared" si="10"/>
        <v>7:45 Penalty shot cup (Италия) azalazy  - (Аргентина) debosch</v>
      </c>
      <c r="V44" s="11" t="str">
        <f t="shared" si="11"/>
        <v>2:3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0.3263888888888889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azalazy</v>
      </c>
      <c r="F45" s="102" t="str">
        <f t="shared" si="35"/>
        <v>debosch</v>
      </c>
      <c r="G45" s="94">
        <f t="shared" si="8"/>
        <v>4</v>
      </c>
      <c r="H45" s="11"/>
      <c r="I45" s="94">
        <f t="shared" si="31"/>
        <v>3</v>
      </c>
      <c r="J45" s="11"/>
      <c r="K45" s="102">
        <v>4.0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95.0</v>
      </c>
      <c r="U45" s="104" t="str">
        <f t="shared" si="10"/>
        <v>7:50 Penalty shot cup (Италия) azalazy  - (Аргентина) debosch</v>
      </c>
      <c r="V45" s="11" t="str">
        <f t="shared" si="11"/>
        <v>4:3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0.3298611111111111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azalazy</v>
      </c>
      <c r="F46" s="102" t="str">
        <f t="shared" si="35"/>
        <v>debosch</v>
      </c>
      <c r="G46" s="94">
        <f t="shared" si="8"/>
        <v>0</v>
      </c>
      <c r="H46" s="11"/>
      <c r="I46" s="94">
        <f t="shared" si="31"/>
        <v>0</v>
      </c>
      <c r="J46" s="11"/>
      <c r="K46" s="102" t="s">
        <v>41</v>
      </c>
      <c r="L46" s="102" t="s">
        <v>41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96.0</v>
      </c>
      <c r="U46" s="104" t="str">
        <f t="shared" si="10"/>
        <v>7:55 Penalty shot cup (Италия) azalazy  - (Аргентина) debosch</v>
      </c>
      <c r="V46" s="11" t="str">
        <f t="shared" si="11"/>
        <v>0:0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15" t="s">
        <v>67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</row>
    <row r="2">
      <c r="A2" s="117" t="s">
        <v>68</v>
      </c>
      <c r="B2" s="118">
        <v>3.0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</row>
    <row r="3">
      <c r="A3" s="118" t="s">
        <v>69</v>
      </c>
      <c r="B3" s="118">
        <v>1.0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</row>
    <row r="4">
      <c r="A4" s="118" t="s">
        <v>70</v>
      </c>
      <c r="B4" s="118">
        <v>0.0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</row>
    <row r="5">
      <c r="A5" s="116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</row>
    <row r="6">
      <c r="A6" s="116"/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</row>
    <row r="7">
      <c r="A7" s="116"/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</row>
    <row r="8">
      <c r="A8" s="116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</row>
    <row r="9">
      <c r="A9" s="116"/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</row>
    <row r="10">
      <c r="A10" s="116"/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</row>
    <row r="11">
      <c r="A11" s="116"/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</row>
    <row r="12">
      <c r="A12" s="116"/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</row>
    <row r="13">
      <c r="A13" s="116"/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</row>
    <row r="14">
      <c r="A14" s="116"/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</row>
    <row r="15">
      <c r="A15" s="116"/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</row>
    <row r="16">
      <c r="A16" s="116"/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</row>
    <row r="17">
      <c r="A17" s="116"/>
      <c r="B17" s="116"/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</row>
    <row r="18">
      <c r="A18" s="116"/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</row>
    <row r="19">
      <c r="A19" s="116"/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</row>
    <row r="20">
      <c r="A20" s="116"/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</row>
    <row r="21" ht="15.75" customHeight="1">
      <c r="A21" s="116"/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</row>
    <row r="22" ht="15.75" customHeight="1">
      <c r="A22" s="116"/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</row>
    <row r="23" ht="15.75" customHeight="1">
      <c r="A23" s="116"/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</row>
    <row r="24" ht="15.75" customHeight="1">
      <c r="A24" s="116"/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</row>
    <row r="25" ht="15.75" customHeight="1">
      <c r="A25" s="116"/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</row>
    <row r="26" ht="15.75" customHeight="1">
      <c r="A26" s="116"/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</row>
    <row r="27" ht="15.75" customHeight="1">
      <c r="A27" s="116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</row>
    <row r="28" ht="15.75" customHeight="1">
      <c r="A28" s="116"/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</row>
    <row r="29" ht="15.75" customHeight="1">
      <c r="A29" s="116"/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</row>
    <row r="30" ht="15.75" customHeight="1">
      <c r="A30" s="116"/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</row>
    <row r="31" ht="15.75" customHeight="1">
      <c r="A31" s="116"/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</row>
    <row r="32" ht="15.75" customHeight="1">
      <c r="A32" s="116"/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</row>
    <row r="33" ht="15.75" customHeight="1">
      <c r="A33" s="116"/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</row>
    <row r="34" ht="15.75" customHeight="1">
      <c r="A34" s="116"/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</row>
    <row r="35" ht="15.75" customHeight="1">
      <c r="A35" s="116"/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</row>
    <row r="36" ht="15.75" customHeight="1">
      <c r="A36" s="116"/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</row>
    <row r="37" ht="15.75" customHeight="1">
      <c r="A37" s="116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</row>
    <row r="38" ht="15.75" customHeight="1">
      <c r="A38" s="116"/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</row>
    <row r="39" ht="15.75" customHeight="1">
      <c r="A39" s="116"/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</row>
    <row r="40" ht="15.75" customHeight="1">
      <c r="A40" s="116"/>
      <c r="B40" s="116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</row>
    <row r="41" ht="15.75" customHeight="1">
      <c r="A41" s="116"/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</row>
    <row r="42" ht="15.75" customHeight="1">
      <c r="A42" s="116"/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</row>
    <row r="43" ht="15.75" customHeight="1">
      <c r="A43" s="116"/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</row>
    <row r="44" ht="15.75" customHeight="1">
      <c r="A44" s="116"/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</row>
    <row r="45" ht="15.75" customHeight="1">
      <c r="A45" s="116"/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</row>
    <row r="46" ht="15.75" customHeight="1">
      <c r="A46" s="116"/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</row>
    <row r="47" ht="15.75" customHeight="1">
      <c r="A47" s="116"/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</row>
    <row r="48" ht="15.75" customHeight="1">
      <c r="A48" s="116"/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</row>
    <row r="49" ht="15.75" customHeight="1">
      <c r="A49" s="116"/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</row>
    <row r="50" ht="15.75" customHeight="1">
      <c r="A50" s="116"/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</row>
    <row r="51" ht="15.75" customHeight="1">
      <c r="A51" s="116"/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</row>
    <row r="52" ht="15.75" customHeight="1">
      <c r="A52" s="116"/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</row>
    <row r="53" ht="15.75" customHeight="1">
      <c r="A53" s="116"/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</row>
    <row r="54" ht="15.75" customHeight="1">
      <c r="A54" s="116"/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</row>
    <row r="55" ht="15.75" customHeight="1">
      <c r="A55" s="116"/>
      <c r="B55" s="116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</row>
    <row r="56" ht="15.75" customHeight="1">
      <c r="A56" s="116"/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</row>
    <row r="57" ht="15.75" customHeight="1">
      <c r="A57" s="116"/>
      <c r="B57" s="116"/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</row>
    <row r="58" ht="15.75" customHeight="1">
      <c r="A58" s="116"/>
      <c r="B58" s="116"/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</row>
    <row r="59" ht="15.75" customHeight="1">
      <c r="A59" s="116"/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</row>
    <row r="60" ht="15.75" customHeight="1">
      <c r="A60" s="116"/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</row>
    <row r="61" ht="15.75" customHeight="1">
      <c r="A61" s="116"/>
      <c r="B61" s="116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</row>
    <row r="62" ht="15.75" customHeight="1">
      <c r="A62" s="116"/>
      <c r="B62" s="116"/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</row>
    <row r="63" ht="15.75" customHeight="1">
      <c r="A63" s="116"/>
      <c r="B63" s="11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</row>
    <row r="64" ht="15.75" customHeight="1">
      <c r="A64" s="116"/>
      <c r="B64" s="116"/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16"/>
    </row>
    <row r="65" ht="15.75" customHeight="1">
      <c r="A65" s="116"/>
      <c r="B65" s="116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</row>
    <row r="66" ht="15.75" customHeight="1">
      <c r="A66" s="116"/>
      <c r="B66" s="116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</row>
    <row r="67" ht="15.75" customHeight="1">
      <c r="A67" s="116"/>
      <c r="B67" s="116"/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</row>
    <row r="68" ht="15.75" customHeight="1">
      <c r="A68" s="116"/>
      <c r="B68" s="116"/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</row>
    <row r="69" ht="15.75" customHeight="1">
      <c r="A69" s="116"/>
      <c r="B69" s="116"/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</row>
    <row r="70" ht="15.75" customHeight="1">
      <c r="A70" s="116"/>
      <c r="B70" s="116"/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</row>
    <row r="71" ht="15.75" customHeight="1">
      <c r="A71" s="116"/>
      <c r="B71" s="116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</row>
    <row r="72" ht="15.75" customHeight="1">
      <c r="A72" s="116"/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</row>
    <row r="73" ht="15.75" customHeight="1">
      <c r="A73" s="116"/>
      <c r="B73" s="116"/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  <c r="Y73" s="116"/>
      <c r="Z73" s="116"/>
    </row>
    <row r="74" ht="15.75" customHeight="1">
      <c r="A74" s="116"/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</row>
    <row r="75" ht="15.75" customHeight="1">
      <c r="A75" s="116"/>
      <c r="B75" s="116"/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</row>
    <row r="76" ht="15.75" customHeight="1">
      <c r="A76" s="116"/>
      <c r="B76" s="116"/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  <c r="Y76" s="116"/>
      <c r="Z76" s="116"/>
    </row>
    <row r="77" ht="15.75" customHeight="1">
      <c r="A77" s="116"/>
      <c r="B77" s="116"/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</row>
    <row r="78" ht="15.75" customHeight="1">
      <c r="A78" s="116"/>
      <c r="B78" s="116"/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</row>
    <row r="79" ht="15.75" customHeight="1">
      <c r="A79" s="116"/>
      <c r="B79" s="116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</row>
    <row r="80" ht="15.75" customHeight="1">
      <c r="A80" s="116"/>
      <c r="B80" s="116"/>
      <c r="C80" s="116"/>
      <c r="D80" s="116"/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  <c r="Y80" s="116"/>
      <c r="Z80" s="116"/>
    </row>
    <row r="81" ht="15.75" customHeight="1">
      <c r="A81" s="116"/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</row>
    <row r="82" ht="15.75" customHeight="1">
      <c r="A82" s="116"/>
      <c r="B82" s="116"/>
      <c r="C82" s="116"/>
      <c r="D82" s="116"/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  <c r="Y82" s="116"/>
      <c r="Z82" s="116"/>
    </row>
    <row r="83" ht="15.75" customHeight="1">
      <c r="A83" s="116"/>
      <c r="B83" s="116"/>
      <c r="C83" s="116"/>
      <c r="D83" s="116"/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  <c r="Y83" s="116"/>
      <c r="Z83" s="116"/>
    </row>
    <row r="84" ht="15.75" customHeight="1">
      <c r="A84" s="116"/>
      <c r="B84" s="116"/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</row>
    <row r="85" ht="15.75" customHeight="1">
      <c r="A85" s="116"/>
      <c r="B85" s="116"/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  <c r="Y85" s="116"/>
      <c r="Z85" s="116"/>
    </row>
    <row r="86" ht="15.75" customHeight="1">
      <c r="A86" s="116"/>
      <c r="B86" s="116"/>
      <c r="C86" s="116"/>
      <c r="D86" s="116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</row>
    <row r="87" ht="15.75" customHeight="1">
      <c r="A87" s="116"/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  <c r="Y87" s="116"/>
      <c r="Z87" s="116"/>
    </row>
    <row r="88" ht="15.75" customHeight="1">
      <c r="A88" s="116"/>
      <c r="B88" s="116"/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116"/>
      <c r="Z88" s="116"/>
    </row>
    <row r="89" ht="15.75" customHeight="1">
      <c r="A89" s="116"/>
      <c r="B89" s="116"/>
      <c r="C89" s="116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/>
      <c r="Z89" s="116"/>
    </row>
    <row r="90" ht="15.75" customHeight="1">
      <c r="A90" s="116"/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/>
      <c r="Z90" s="116"/>
    </row>
    <row r="91" ht="15.75" customHeight="1">
      <c r="A91" s="116"/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  <c r="Y91" s="116"/>
      <c r="Z91" s="116"/>
    </row>
    <row r="92" ht="15.75" customHeight="1">
      <c r="A92" s="116"/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  <c r="Y92" s="116"/>
      <c r="Z92" s="116"/>
    </row>
    <row r="93" ht="15.75" customHeight="1">
      <c r="A93" s="116"/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  <c r="Y93" s="116"/>
      <c r="Z93" s="116"/>
    </row>
    <row r="94" ht="15.75" customHeight="1">
      <c r="A94" s="116"/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  <c r="Y94" s="116"/>
      <c r="Z94" s="116"/>
    </row>
    <row r="95" ht="15.75" customHeight="1">
      <c r="A95" s="116"/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/>
    </row>
    <row r="96" ht="15.75" customHeight="1">
      <c r="A96" s="116"/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  <c r="Y96" s="116"/>
      <c r="Z96" s="116"/>
    </row>
    <row r="97" ht="15.75" customHeight="1">
      <c r="A97" s="116"/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  <c r="Y97" s="116"/>
      <c r="Z97" s="116"/>
    </row>
    <row r="98" ht="15.75" customHeight="1">
      <c r="A98" s="116"/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  <c r="Y98" s="116"/>
      <c r="Z98" s="116"/>
    </row>
    <row r="99" ht="15.75" customHeight="1">
      <c r="A99" s="116"/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  <c r="Y99" s="116"/>
      <c r="Z99" s="116"/>
    </row>
    <row r="100" ht="15.75" customHeight="1">
      <c r="A100" s="116"/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  <c r="Y100" s="116"/>
      <c r="Z100" s="116"/>
    </row>
    <row r="101" ht="15.75" customHeight="1">
      <c r="A101" s="116"/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</row>
    <row r="102" ht="15.75" customHeight="1">
      <c r="A102" s="116"/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  <c r="Y102" s="116"/>
      <c r="Z102" s="116"/>
    </row>
    <row r="103" ht="15.75" customHeight="1">
      <c r="A103" s="116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  <c r="Y103" s="116"/>
      <c r="Z103" s="116"/>
    </row>
    <row r="104" ht="15.75" customHeight="1">
      <c r="A104" s="116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  <c r="Y104" s="116"/>
      <c r="Z104" s="116"/>
    </row>
    <row r="105" ht="15.75" customHeight="1">
      <c r="A105" s="116"/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  <c r="Y105" s="116"/>
      <c r="Z105" s="116"/>
    </row>
    <row r="106" ht="15.75" customHeight="1">
      <c r="A106" s="116"/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</row>
    <row r="107" ht="15.75" customHeight="1">
      <c r="A107" s="116"/>
      <c r="B107" s="116"/>
      <c r="C107" s="116"/>
      <c r="D107" s="116"/>
      <c r="E107" s="116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  <c r="Y107" s="116"/>
      <c r="Z107" s="116"/>
    </row>
    <row r="108" ht="15.75" customHeight="1">
      <c r="A108" s="116"/>
      <c r="B108" s="116"/>
      <c r="C108" s="116"/>
      <c r="D108" s="116"/>
      <c r="E108" s="116"/>
      <c r="F108" s="116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</row>
    <row r="109" ht="15.75" customHeight="1">
      <c r="A109" s="116"/>
      <c r="B109" s="116"/>
      <c r="C109" s="116"/>
      <c r="D109" s="116"/>
      <c r="E109" s="116"/>
      <c r="F109" s="116"/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  <c r="Y109" s="116"/>
      <c r="Z109" s="116"/>
    </row>
    <row r="110" ht="15.75" customHeight="1">
      <c r="A110" s="116"/>
      <c r="B110" s="116"/>
      <c r="C110" s="116"/>
      <c r="D110" s="116"/>
      <c r="E110" s="116"/>
      <c r="F110" s="116"/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  <c r="Y110" s="116"/>
      <c r="Z110" s="116"/>
    </row>
    <row r="111" ht="15.75" customHeight="1">
      <c r="A111" s="116"/>
      <c r="B111" s="116"/>
      <c r="C111" s="116"/>
      <c r="D111" s="116"/>
      <c r="E111" s="116"/>
      <c r="F111" s="116"/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  <c r="Y111" s="116"/>
      <c r="Z111" s="116"/>
    </row>
    <row r="112" ht="15.75" customHeight="1">
      <c r="A112" s="116"/>
      <c r="B112" s="116"/>
      <c r="C112" s="116"/>
      <c r="D112" s="116"/>
      <c r="E112" s="116"/>
      <c r="F112" s="116"/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  <c r="Y112" s="116"/>
      <c r="Z112" s="116"/>
    </row>
    <row r="113" ht="15.75" customHeight="1">
      <c r="A113" s="116"/>
      <c r="B113" s="116"/>
      <c r="C113" s="116"/>
      <c r="D113" s="116"/>
      <c r="E113" s="116"/>
      <c r="F113" s="116"/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  <c r="Y113" s="116"/>
      <c r="Z113" s="116"/>
    </row>
    <row r="114" ht="15.75" customHeight="1">
      <c r="A114" s="116"/>
      <c r="B114" s="116"/>
      <c r="C114" s="116"/>
      <c r="D114" s="116"/>
      <c r="E114" s="116"/>
      <c r="F114" s="116"/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  <c r="Y114" s="116"/>
      <c r="Z114" s="116"/>
    </row>
    <row r="115" ht="15.75" customHeight="1">
      <c r="A115" s="116"/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</row>
    <row r="116" ht="15.75" customHeight="1">
      <c r="A116" s="116"/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</row>
    <row r="117" ht="15.75" customHeight="1">
      <c r="A117" s="116"/>
      <c r="B117" s="116"/>
      <c r="C117" s="116"/>
      <c r="D117" s="116"/>
      <c r="E117" s="116"/>
      <c r="F117" s="116"/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  <c r="Y117" s="116"/>
      <c r="Z117" s="116"/>
    </row>
    <row r="118" ht="15.75" customHeight="1">
      <c r="A118" s="116"/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  <c r="Y118" s="116"/>
      <c r="Z118" s="116"/>
    </row>
    <row r="119" ht="15.75" customHeight="1">
      <c r="A119" s="116"/>
      <c r="B119" s="116"/>
      <c r="C119" s="116"/>
      <c r="D119" s="116"/>
      <c r="E119" s="116"/>
      <c r="F119" s="116"/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  <c r="Y119" s="116"/>
      <c r="Z119" s="116"/>
    </row>
    <row r="120" ht="15.75" customHeight="1">
      <c r="A120" s="116"/>
      <c r="B120" s="116"/>
      <c r="C120" s="116"/>
      <c r="D120" s="116"/>
      <c r="E120" s="116"/>
      <c r="F120" s="116"/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  <c r="Y120" s="116"/>
      <c r="Z120" s="116"/>
    </row>
    <row r="121" ht="15.75" customHeight="1">
      <c r="A121" s="116"/>
      <c r="B121" s="116"/>
      <c r="C121" s="116"/>
      <c r="D121" s="116"/>
      <c r="E121" s="116"/>
      <c r="F121" s="116"/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  <c r="Y121" s="116"/>
      <c r="Z121" s="116"/>
    </row>
    <row r="122" ht="15.75" customHeight="1">
      <c r="A122" s="116"/>
      <c r="B122" s="116"/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  <c r="Y122" s="116"/>
      <c r="Z122" s="116"/>
    </row>
    <row r="123" ht="15.75" customHeight="1">
      <c r="A123" s="116"/>
      <c r="B123" s="116"/>
      <c r="C123" s="116"/>
      <c r="D123" s="116"/>
      <c r="E123" s="116"/>
      <c r="F123" s="116"/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  <c r="Y123" s="116"/>
      <c r="Z123" s="116"/>
    </row>
    <row r="124" ht="15.75" customHeight="1">
      <c r="A124" s="116"/>
      <c r="B124" s="116"/>
      <c r="C124" s="116"/>
      <c r="D124" s="116"/>
      <c r="E124" s="116"/>
      <c r="F124" s="116"/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  <c r="Y124" s="116"/>
      <c r="Z124" s="116"/>
    </row>
    <row r="125" ht="15.75" customHeight="1">
      <c r="A125" s="116"/>
      <c r="B125" s="116"/>
      <c r="C125" s="116"/>
      <c r="D125" s="116"/>
      <c r="E125" s="116"/>
      <c r="F125" s="116"/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  <c r="Y125" s="116"/>
      <c r="Z125" s="116"/>
    </row>
    <row r="126" ht="15.75" customHeight="1">
      <c r="A126" s="116"/>
      <c r="B126" s="116"/>
      <c r="C126" s="116"/>
      <c r="D126" s="116"/>
      <c r="E126" s="116"/>
      <c r="F126" s="116"/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  <c r="Y126" s="116"/>
      <c r="Z126" s="116"/>
    </row>
    <row r="127" ht="15.75" customHeight="1">
      <c r="A127" s="116"/>
      <c r="B127" s="116"/>
      <c r="C127" s="116"/>
      <c r="D127" s="116"/>
      <c r="E127" s="116"/>
      <c r="F127" s="116"/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  <c r="Y127" s="116"/>
      <c r="Z127" s="116"/>
    </row>
    <row r="128" ht="15.75" customHeight="1">
      <c r="A128" s="116"/>
      <c r="B128" s="116"/>
      <c r="C128" s="116"/>
      <c r="D128" s="116"/>
      <c r="E128" s="116"/>
      <c r="F128" s="116"/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  <c r="Y128" s="116"/>
      <c r="Z128" s="116"/>
    </row>
    <row r="129" ht="15.75" customHeight="1">
      <c r="A129" s="116"/>
      <c r="B129" s="116"/>
      <c r="C129" s="116"/>
      <c r="D129" s="116"/>
      <c r="E129" s="116"/>
      <c r="F129" s="116"/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  <c r="Y129" s="116"/>
      <c r="Z129" s="116"/>
    </row>
    <row r="130" ht="15.75" customHeight="1">
      <c r="A130" s="116"/>
      <c r="B130" s="116"/>
      <c r="C130" s="116"/>
      <c r="D130" s="116"/>
      <c r="E130" s="116"/>
      <c r="F130" s="116"/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  <c r="Y130" s="116"/>
      <c r="Z130" s="116"/>
    </row>
    <row r="131" ht="15.75" customHeight="1">
      <c r="A131" s="116"/>
      <c r="B131" s="116"/>
      <c r="C131" s="116"/>
      <c r="D131" s="116"/>
      <c r="E131" s="116"/>
      <c r="F131" s="116"/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  <c r="Y131" s="116"/>
      <c r="Z131" s="116"/>
    </row>
    <row r="132" ht="15.75" customHeight="1">
      <c r="A132" s="116"/>
      <c r="B132" s="116"/>
      <c r="C132" s="116"/>
      <c r="D132" s="116"/>
      <c r="E132" s="116"/>
      <c r="F132" s="116"/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  <c r="Y132" s="116"/>
      <c r="Z132" s="116"/>
    </row>
    <row r="133" ht="15.75" customHeight="1">
      <c r="A133" s="116"/>
      <c r="B133" s="116"/>
      <c r="C133" s="116"/>
      <c r="D133" s="116"/>
      <c r="E133" s="116"/>
      <c r="F133" s="116"/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  <c r="Y133" s="116"/>
      <c r="Z133" s="116"/>
    </row>
    <row r="134" ht="15.75" customHeight="1">
      <c r="A134" s="116"/>
      <c r="B134" s="116"/>
      <c r="C134" s="116"/>
      <c r="D134" s="116"/>
      <c r="E134" s="116"/>
      <c r="F134" s="116"/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  <c r="Y134" s="116"/>
      <c r="Z134" s="116"/>
    </row>
    <row r="135" ht="15.75" customHeight="1">
      <c r="A135" s="116"/>
      <c r="B135" s="116"/>
      <c r="C135" s="116"/>
      <c r="D135" s="116"/>
      <c r="E135" s="116"/>
      <c r="F135" s="116"/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  <c r="Y135" s="116"/>
      <c r="Z135" s="116"/>
    </row>
    <row r="136" ht="15.75" customHeight="1">
      <c r="A136" s="116"/>
      <c r="B136" s="116"/>
      <c r="C136" s="116"/>
      <c r="D136" s="116"/>
      <c r="E136" s="116"/>
      <c r="F136" s="116"/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  <c r="Y136" s="116"/>
      <c r="Z136" s="116"/>
    </row>
    <row r="137" ht="15.75" customHeight="1">
      <c r="A137" s="116"/>
      <c r="B137" s="116"/>
      <c r="C137" s="116"/>
      <c r="D137" s="116"/>
      <c r="E137" s="116"/>
      <c r="F137" s="116"/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  <c r="Y137" s="116"/>
      <c r="Z137" s="116"/>
    </row>
    <row r="138" ht="15.75" customHeight="1">
      <c r="A138" s="116"/>
      <c r="B138" s="116"/>
      <c r="C138" s="116"/>
      <c r="D138" s="116"/>
      <c r="E138" s="116"/>
      <c r="F138" s="116"/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  <c r="Y138" s="116"/>
      <c r="Z138" s="116"/>
    </row>
    <row r="139" ht="15.75" customHeight="1">
      <c r="A139" s="116"/>
      <c r="B139" s="116"/>
      <c r="C139" s="116"/>
      <c r="D139" s="116"/>
      <c r="E139" s="116"/>
      <c r="F139" s="116"/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  <c r="Y139" s="116"/>
      <c r="Z139" s="116"/>
    </row>
    <row r="140" ht="15.75" customHeight="1">
      <c r="A140" s="116"/>
      <c r="B140" s="116"/>
      <c r="C140" s="116"/>
      <c r="D140" s="116"/>
      <c r="E140" s="116"/>
      <c r="F140" s="116"/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  <c r="Y140" s="116"/>
      <c r="Z140" s="116"/>
    </row>
    <row r="141" ht="15.75" customHeight="1">
      <c r="A141" s="116"/>
      <c r="B141" s="116"/>
      <c r="C141" s="116"/>
      <c r="D141" s="116"/>
      <c r="E141" s="116"/>
      <c r="F141" s="116"/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  <c r="Y141" s="116"/>
      <c r="Z141" s="116"/>
    </row>
    <row r="142" ht="15.75" customHeight="1">
      <c r="A142" s="116"/>
      <c r="B142" s="116"/>
      <c r="C142" s="116"/>
      <c r="D142" s="116"/>
      <c r="E142" s="116"/>
      <c r="F142" s="116"/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  <c r="Y142" s="116"/>
      <c r="Z142" s="116"/>
    </row>
    <row r="143" ht="15.75" customHeight="1">
      <c r="A143" s="116"/>
      <c r="B143" s="116"/>
      <c r="C143" s="116"/>
      <c r="D143" s="116"/>
      <c r="E143" s="116"/>
      <c r="F143" s="116"/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  <c r="Y143" s="116"/>
      <c r="Z143" s="116"/>
    </row>
    <row r="144" ht="15.75" customHeight="1">
      <c r="A144" s="116"/>
      <c r="B144" s="116"/>
      <c r="C144" s="116"/>
      <c r="D144" s="116"/>
      <c r="E144" s="116"/>
      <c r="F144" s="116"/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  <c r="Y144" s="116"/>
      <c r="Z144" s="116"/>
    </row>
    <row r="145" ht="15.75" customHeight="1">
      <c r="A145" s="116"/>
      <c r="B145" s="116"/>
      <c r="C145" s="116"/>
      <c r="D145" s="116"/>
      <c r="E145" s="116"/>
      <c r="F145" s="116"/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  <c r="Y145" s="116"/>
      <c r="Z145" s="116"/>
    </row>
    <row r="146" ht="15.75" customHeight="1">
      <c r="A146" s="116"/>
      <c r="B146" s="116"/>
      <c r="C146" s="116"/>
      <c r="D146" s="116"/>
      <c r="E146" s="116"/>
      <c r="F146" s="116"/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  <c r="Y146" s="116"/>
      <c r="Z146" s="116"/>
    </row>
    <row r="147" ht="15.75" customHeight="1">
      <c r="A147" s="116"/>
      <c r="B147" s="116"/>
      <c r="C147" s="116"/>
      <c r="D147" s="116"/>
      <c r="E147" s="116"/>
      <c r="F147" s="116"/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  <c r="Y147" s="116"/>
      <c r="Z147" s="116"/>
    </row>
    <row r="148" ht="15.75" customHeight="1">
      <c r="A148" s="116"/>
      <c r="B148" s="116"/>
      <c r="C148" s="116"/>
      <c r="D148" s="116"/>
      <c r="E148" s="116"/>
      <c r="F148" s="116"/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  <c r="Y148" s="116"/>
      <c r="Z148" s="116"/>
    </row>
    <row r="149" ht="15.75" customHeight="1">
      <c r="A149" s="116"/>
      <c r="B149" s="116"/>
      <c r="C149" s="116"/>
      <c r="D149" s="116"/>
      <c r="E149" s="116"/>
      <c r="F149" s="116"/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  <c r="Y149" s="116"/>
      <c r="Z149" s="116"/>
    </row>
    <row r="150" ht="15.75" customHeight="1">
      <c r="A150" s="116"/>
      <c r="B150" s="116"/>
      <c r="C150" s="116"/>
      <c r="D150" s="116"/>
      <c r="E150" s="116"/>
      <c r="F150" s="116"/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  <c r="Y150" s="116"/>
      <c r="Z150" s="116"/>
    </row>
    <row r="151" ht="15.75" customHeight="1">
      <c r="A151" s="116"/>
      <c r="B151" s="116"/>
      <c r="C151" s="116"/>
      <c r="D151" s="116"/>
      <c r="E151" s="116"/>
      <c r="F151" s="116"/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  <c r="Y151" s="116"/>
      <c r="Z151" s="116"/>
    </row>
    <row r="152" ht="15.75" customHeight="1">
      <c r="A152" s="116"/>
      <c r="B152" s="116"/>
      <c r="C152" s="116"/>
      <c r="D152" s="116"/>
      <c r="E152" s="116"/>
      <c r="F152" s="116"/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  <c r="Y152" s="116"/>
      <c r="Z152" s="116"/>
    </row>
    <row r="153" ht="15.75" customHeight="1">
      <c r="A153" s="116"/>
      <c r="B153" s="116"/>
      <c r="C153" s="116"/>
      <c r="D153" s="116"/>
      <c r="E153" s="116"/>
      <c r="F153" s="116"/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  <c r="Y153" s="116"/>
      <c r="Z153" s="116"/>
    </row>
    <row r="154" ht="15.75" customHeight="1">
      <c r="A154" s="116"/>
      <c r="B154" s="116"/>
      <c r="C154" s="116"/>
      <c r="D154" s="116"/>
      <c r="E154" s="116"/>
      <c r="F154" s="116"/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  <c r="Y154" s="116"/>
      <c r="Z154" s="116"/>
    </row>
    <row r="155" ht="15.75" customHeight="1">
      <c r="A155" s="116"/>
      <c r="B155" s="116"/>
      <c r="C155" s="116"/>
      <c r="D155" s="116"/>
      <c r="E155" s="116"/>
      <c r="F155" s="116"/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  <c r="Y155" s="116"/>
      <c r="Z155" s="116"/>
    </row>
    <row r="156" ht="15.75" customHeight="1">
      <c r="A156" s="116"/>
      <c r="B156" s="116"/>
      <c r="C156" s="116"/>
      <c r="D156" s="116"/>
      <c r="E156" s="116"/>
      <c r="F156" s="116"/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  <c r="Y156" s="116"/>
      <c r="Z156" s="116"/>
    </row>
    <row r="157" ht="15.75" customHeight="1">
      <c r="A157" s="116"/>
      <c r="B157" s="116"/>
      <c r="C157" s="116"/>
      <c r="D157" s="116"/>
      <c r="E157" s="116"/>
      <c r="F157" s="116"/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  <c r="Y157" s="116"/>
      <c r="Z157" s="116"/>
    </row>
    <row r="158" ht="15.75" customHeight="1">
      <c r="A158" s="116"/>
      <c r="B158" s="116"/>
      <c r="C158" s="116"/>
      <c r="D158" s="116"/>
      <c r="E158" s="116"/>
      <c r="F158" s="116"/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  <c r="Y158" s="116"/>
      <c r="Z158" s="116"/>
    </row>
    <row r="159" ht="15.75" customHeight="1">
      <c r="A159" s="116"/>
      <c r="B159" s="116"/>
      <c r="C159" s="116"/>
      <c r="D159" s="116"/>
      <c r="E159" s="116"/>
      <c r="F159" s="116"/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  <c r="Y159" s="116"/>
      <c r="Z159" s="116"/>
    </row>
    <row r="160" ht="15.75" customHeight="1">
      <c r="A160" s="116"/>
      <c r="B160" s="116"/>
      <c r="C160" s="116"/>
      <c r="D160" s="116"/>
      <c r="E160" s="116"/>
      <c r="F160" s="116"/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  <c r="Y160" s="116"/>
      <c r="Z160" s="116"/>
    </row>
    <row r="161" ht="15.75" customHeight="1">
      <c r="A161" s="116"/>
      <c r="B161" s="116"/>
      <c r="C161" s="116"/>
      <c r="D161" s="116"/>
      <c r="E161" s="116"/>
      <c r="F161" s="116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  <c r="Y161" s="116"/>
      <c r="Z161" s="116"/>
    </row>
    <row r="162" ht="15.75" customHeight="1">
      <c r="A162" s="116"/>
      <c r="B162" s="116"/>
      <c r="C162" s="116"/>
      <c r="D162" s="116"/>
      <c r="E162" s="116"/>
      <c r="F162" s="116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  <c r="Y162" s="116"/>
      <c r="Z162" s="116"/>
    </row>
    <row r="163" ht="15.75" customHeight="1">
      <c r="A163" s="116"/>
      <c r="B163" s="116"/>
      <c r="C163" s="116"/>
      <c r="D163" s="116"/>
      <c r="E163" s="116"/>
      <c r="F163" s="116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  <c r="Y163" s="116"/>
      <c r="Z163" s="116"/>
    </row>
    <row r="164" ht="15.75" customHeight="1">
      <c r="A164" s="116"/>
      <c r="B164" s="116"/>
      <c r="C164" s="116"/>
      <c r="D164" s="116"/>
      <c r="E164" s="116"/>
      <c r="F164" s="116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  <c r="Y164" s="116"/>
      <c r="Z164" s="116"/>
    </row>
    <row r="165" ht="15.75" customHeight="1">
      <c r="A165" s="116"/>
      <c r="B165" s="116"/>
      <c r="C165" s="116"/>
      <c r="D165" s="116"/>
      <c r="E165" s="116"/>
      <c r="F165" s="116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  <c r="Y165" s="116"/>
      <c r="Z165" s="116"/>
    </row>
    <row r="166" ht="15.75" customHeight="1">
      <c r="A166" s="116"/>
      <c r="B166" s="116"/>
      <c r="C166" s="116"/>
      <c r="D166" s="116"/>
      <c r="E166" s="116"/>
      <c r="F166" s="116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  <c r="Y166" s="116"/>
      <c r="Z166" s="116"/>
    </row>
    <row r="167" ht="15.75" customHeight="1">
      <c r="A167" s="116"/>
      <c r="B167" s="116"/>
      <c r="C167" s="116"/>
      <c r="D167" s="116"/>
      <c r="E167" s="116"/>
      <c r="F167" s="116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  <c r="Y167" s="116"/>
      <c r="Z167" s="116"/>
    </row>
    <row r="168" ht="15.75" customHeight="1">
      <c r="A168" s="116"/>
      <c r="B168" s="116"/>
      <c r="C168" s="116"/>
      <c r="D168" s="116"/>
      <c r="E168" s="116"/>
      <c r="F168" s="116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  <c r="Y168" s="116"/>
      <c r="Z168" s="116"/>
    </row>
    <row r="169" ht="15.75" customHeight="1">
      <c r="A169" s="116"/>
      <c r="B169" s="116"/>
      <c r="C169" s="116"/>
      <c r="D169" s="116"/>
      <c r="E169" s="116"/>
      <c r="F169" s="116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  <c r="Y169" s="116"/>
      <c r="Z169" s="116"/>
    </row>
    <row r="170" ht="15.75" customHeight="1">
      <c r="A170" s="116"/>
      <c r="B170" s="116"/>
      <c r="C170" s="116"/>
      <c r="D170" s="116"/>
      <c r="E170" s="116"/>
      <c r="F170" s="116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  <c r="Y170" s="116"/>
      <c r="Z170" s="116"/>
    </row>
    <row r="171" ht="15.75" customHeight="1">
      <c r="A171" s="116"/>
      <c r="B171" s="116"/>
      <c r="C171" s="116"/>
      <c r="D171" s="116"/>
      <c r="E171" s="116"/>
      <c r="F171" s="116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  <c r="Y171" s="116"/>
      <c r="Z171" s="116"/>
    </row>
    <row r="172" ht="15.75" customHeight="1">
      <c r="A172" s="116"/>
      <c r="B172" s="116"/>
      <c r="C172" s="116"/>
      <c r="D172" s="116"/>
      <c r="E172" s="116"/>
      <c r="F172" s="116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  <c r="Y172" s="116"/>
      <c r="Z172" s="116"/>
    </row>
    <row r="173" ht="15.75" customHeight="1">
      <c r="A173" s="116"/>
      <c r="B173" s="116"/>
      <c r="C173" s="116"/>
      <c r="D173" s="116"/>
      <c r="E173" s="116"/>
      <c r="F173" s="116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  <c r="Y173" s="116"/>
      <c r="Z173" s="116"/>
    </row>
    <row r="174" ht="15.75" customHeight="1">
      <c r="A174" s="116"/>
      <c r="B174" s="116"/>
      <c r="C174" s="116"/>
      <c r="D174" s="116"/>
      <c r="E174" s="116"/>
      <c r="F174" s="116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  <c r="Y174" s="116"/>
      <c r="Z174" s="116"/>
    </row>
    <row r="175" ht="15.75" customHeight="1">
      <c r="A175" s="116"/>
      <c r="B175" s="116"/>
      <c r="C175" s="116"/>
      <c r="D175" s="116"/>
      <c r="E175" s="116"/>
      <c r="F175" s="116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  <c r="Y175" s="116"/>
      <c r="Z175" s="116"/>
    </row>
    <row r="176" ht="15.75" customHeight="1">
      <c r="A176" s="116"/>
      <c r="B176" s="116"/>
      <c r="C176" s="116"/>
      <c r="D176" s="116"/>
      <c r="E176" s="116"/>
      <c r="F176" s="116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  <c r="Y176" s="116"/>
      <c r="Z176" s="116"/>
    </row>
    <row r="177" ht="15.75" customHeight="1">
      <c r="A177" s="116"/>
      <c r="B177" s="116"/>
      <c r="C177" s="116"/>
      <c r="D177" s="116"/>
      <c r="E177" s="116"/>
      <c r="F177" s="116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  <c r="Y177" s="116"/>
      <c r="Z177" s="116"/>
    </row>
    <row r="178" ht="15.75" customHeight="1">
      <c r="A178" s="116"/>
      <c r="B178" s="116"/>
      <c r="C178" s="116"/>
      <c r="D178" s="116"/>
      <c r="E178" s="116"/>
      <c r="F178" s="116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  <c r="Y178" s="116"/>
      <c r="Z178" s="116"/>
    </row>
    <row r="179" ht="15.75" customHeight="1">
      <c r="A179" s="116"/>
      <c r="B179" s="116"/>
      <c r="C179" s="116"/>
      <c r="D179" s="116"/>
      <c r="E179" s="116"/>
      <c r="F179" s="116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  <c r="Y179" s="116"/>
      <c r="Z179" s="116"/>
    </row>
    <row r="180" ht="15.75" customHeight="1">
      <c r="A180" s="116"/>
      <c r="B180" s="116"/>
      <c r="C180" s="116"/>
      <c r="D180" s="116"/>
      <c r="E180" s="116"/>
      <c r="F180" s="116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  <c r="Y180" s="116"/>
      <c r="Z180" s="116"/>
    </row>
    <row r="181" ht="15.75" customHeight="1">
      <c r="A181" s="116"/>
      <c r="B181" s="116"/>
      <c r="C181" s="116"/>
      <c r="D181" s="116"/>
      <c r="E181" s="116"/>
      <c r="F181" s="116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  <c r="Y181" s="116"/>
      <c r="Z181" s="116"/>
    </row>
    <row r="182" ht="15.75" customHeight="1">
      <c r="A182" s="116"/>
      <c r="B182" s="116"/>
      <c r="C182" s="116"/>
      <c r="D182" s="116"/>
      <c r="E182" s="116"/>
      <c r="F182" s="116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  <c r="Y182" s="116"/>
      <c r="Z182" s="116"/>
    </row>
    <row r="183" ht="15.75" customHeight="1">
      <c r="A183" s="116"/>
      <c r="B183" s="116"/>
      <c r="C183" s="116"/>
      <c r="D183" s="116"/>
      <c r="E183" s="116"/>
      <c r="F183" s="116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  <c r="Y183" s="116"/>
      <c r="Z183" s="116"/>
    </row>
    <row r="184" ht="15.75" customHeight="1">
      <c r="A184" s="116"/>
      <c r="B184" s="116"/>
      <c r="C184" s="116"/>
      <c r="D184" s="116"/>
      <c r="E184" s="116"/>
      <c r="F184" s="116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  <c r="Y184" s="116"/>
      <c r="Z184" s="116"/>
    </row>
    <row r="185" ht="15.75" customHeight="1">
      <c r="A185" s="116"/>
      <c r="B185" s="116"/>
      <c r="C185" s="116"/>
      <c r="D185" s="116"/>
      <c r="E185" s="116"/>
      <c r="F185" s="116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  <c r="Y185" s="116"/>
      <c r="Z185" s="116"/>
    </row>
    <row r="186" ht="15.75" customHeight="1">
      <c r="A186" s="116"/>
      <c r="B186" s="116"/>
      <c r="C186" s="116"/>
      <c r="D186" s="116"/>
      <c r="E186" s="116"/>
      <c r="F186" s="116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  <c r="Y186" s="116"/>
      <c r="Z186" s="116"/>
    </row>
    <row r="187" ht="15.75" customHeight="1">
      <c r="A187" s="116"/>
      <c r="B187" s="116"/>
      <c r="C187" s="116"/>
      <c r="D187" s="116"/>
      <c r="E187" s="116"/>
      <c r="F187" s="116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  <c r="Y187" s="116"/>
      <c r="Z187" s="116"/>
    </row>
    <row r="188" ht="15.75" customHeight="1">
      <c r="A188" s="116"/>
      <c r="B188" s="116"/>
      <c r="C188" s="116"/>
      <c r="D188" s="116"/>
      <c r="E188" s="116"/>
      <c r="F188" s="116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  <c r="Y188" s="116"/>
      <c r="Z188" s="116"/>
    </row>
    <row r="189" ht="15.75" customHeight="1">
      <c r="A189" s="116"/>
      <c r="B189" s="116"/>
      <c r="C189" s="116"/>
      <c r="D189" s="116"/>
      <c r="E189" s="116"/>
      <c r="F189" s="116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  <c r="Y189" s="116"/>
      <c r="Z189" s="116"/>
    </row>
    <row r="190" ht="15.75" customHeight="1">
      <c r="A190" s="116"/>
      <c r="B190" s="116"/>
      <c r="C190" s="116"/>
      <c r="D190" s="116"/>
      <c r="E190" s="116"/>
      <c r="F190" s="116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  <c r="Y190" s="116"/>
      <c r="Z190" s="116"/>
    </row>
    <row r="191" ht="15.75" customHeight="1">
      <c r="A191" s="116"/>
      <c r="B191" s="116"/>
      <c r="C191" s="116"/>
      <c r="D191" s="116"/>
      <c r="E191" s="116"/>
      <c r="F191" s="116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  <c r="Y191" s="116"/>
      <c r="Z191" s="116"/>
    </row>
    <row r="192" ht="15.75" customHeight="1">
      <c r="A192" s="116"/>
      <c r="B192" s="116"/>
      <c r="C192" s="116"/>
      <c r="D192" s="116"/>
      <c r="E192" s="116"/>
      <c r="F192" s="116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  <c r="Y192" s="116"/>
      <c r="Z192" s="116"/>
    </row>
    <row r="193" ht="15.75" customHeight="1">
      <c r="A193" s="116"/>
      <c r="B193" s="116"/>
      <c r="C193" s="116"/>
      <c r="D193" s="116"/>
      <c r="E193" s="116"/>
      <c r="F193" s="116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  <c r="Y193" s="116"/>
      <c r="Z193" s="116"/>
    </row>
    <row r="194" ht="15.75" customHeight="1">
      <c r="A194" s="116"/>
      <c r="B194" s="116"/>
      <c r="C194" s="116"/>
      <c r="D194" s="116"/>
      <c r="E194" s="116"/>
      <c r="F194" s="116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  <c r="Y194" s="116"/>
      <c r="Z194" s="116"/>
    </row>
    <row r="195" ht="15.75" customHeight="1">
      <c r="A195" s="116"/>
      <c r="B195" s="116"/>
      <c r="C195" s="116"/>
      <c r="D195" s="116"/>
      <c r="E195" s="116"/>
      <c r="F195" s="116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  <c r="Y195" s="116"/>
      <c r="Z195" s="116"/>
    </row>
    <row r="196" ht="15.75" customHeight="1">
      <c r="A196" s="116"/>
      <c r="B196" s="116"/>
      <c r="C196" s="116"/>
      <c r="D196" s="116"/>
      <c r="E196" s="116"/>
      <c r="F196" s="116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  <c r="Y196" s="116"/>
      <c r="Z196" s="116"/>
    </row>
    <row r="197" ht="15.75" customHeight="1">
      <c r="A197" s="116"/>
      <c r="B197" s="116"/>
      <c r="C197" s="116"/>
      <c r="D197" s="116"/>
      <c r="E197" s="116"/>
      <c r="F197" s="116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  <c r="Y197" s="116"/>
      <c r="Z197" s="116"/>
    </row>
    <row r="198" ht="15.75" customHeight="1">
      <c r="A198" s="116"/>
      <c r="B198" s="116"/>
      <c r="C198" s="116"/>
      <c r="D198" s="116"/>
      <c r="E198" s="116"/>
      <c r="F198" s="116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  <c r="Y198" s="116"/>
      <c r="Z198" s="116"/>
    </row>
    <row r="199" ht="15.75" customHeight="1">
      <c r="A199" s="116"/>
      <c r="B199" s="116"/>
      <c r="C199" s="116"/>
      <c r="D199" s="116"/>
      <c r="E199" s="116"/>
      <c r="F199" s="116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  <c r="Y199" s="116"/>
      <c r="Z199" s="116"/>
    </row>
    <row r="200" ht="15.75" customHeight="1">
      <c r="A200" s="116"/>
      <c r="B200" s="116"/>
      <c r="C200" s="116"/>
      <c r="D200" s="116"/>
      <c r="E200" s="116"/>
      <c r="F200" s="116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  <c r="Y200" s="116"/>
      <c r="Z200" s="116"/>
    </row>
    <row r="201" ht="15.75" customHeight="1">
      <c r="A201" s="116"/>
      <c r="B201" s="116"/>
      <c r="C201" s="116"/>
      <c r="D201" s="116"/>
      <c r="E201" s="116"/>
      <c r="F201" s="116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  <c r="Y201" s="116"/>
      <c r="Z201" s="116"/>
    </row>
    <row r="202" ht="15.75" customHeight="1">
      <c r="A202" s="116"/>
      <c r="B202" s="116"/>
      <c r="C202" s="116"/>
      <c r="D202" s="116"/>
      <c r="E202" s="116"/>
      <c r="F202" s="116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  <c r="Y202" s="116"/>
      <c r="Z202" s="116"/>
    </row>
    <row r="203" ht="15.75" customHeight="1">
      <c r="A203" s="116"/>
      <c r="B203" s="116"/>
      <c r="C203" s="116"/>
      <c r="D203" s="116"/>
      <c r="E203" s="116"/>
      <c r="F203" s="116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  <c r="Y203" s="116"/>
      <c r="Z203" s="116"/>
    </row>
    <row r="204" ht="15.75" customHeight="1">
      <c r="A204" s="116"/>
      <c r="B204" s="116"/>
      <c r="C204" s="116"/>
      <c r="D204" s="116"/>
      <c r="E204" s="116"/>
      <c r="F204" s="116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  <c r="Y204" s="116"/>
      <c r="Z204" s="116"/>
    </row>
    <row r="205" ht="15.75" customHeight="1">
      <c r="A205" s="116"/>
      <c r="B205" s="116"/>
      <c r="C205" s="116"/>
      <c r="D205" s="116"/>
      <c r="E205" s="116"/>
      <c r="F205" s="116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  <c r="Y205" s="116"/>
      <c r="Z205" s="116"/>
    </row>
    <row r="206" ht="15.75" customHeight="1">
      <c r="A206" s="116"/>
      <c r="B206" s="116"/>
      <c r="C206" s="116"/>
      <c r="D206" s="116"/>
      <c r="E206" s="116"/>
      <c r="F206" s="116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  <c r="Y206" s="116"/>
      <c r="Z206" s="116"/>
    </row>
    <row r="207" ht="15.75" customHeight="1">
      <c r="A207" s="116"/>
      <c r="B207" s="116"/>
      <c r="C207" s="116"/>
      <c r="D207" s="116"/>
      <c r="E207" s="116"/>
      <c r="F207" s="116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  <c r="Y207" s="116"/>
      <c r="Z207" s="116"/>
    </row>
    <row r="208" ht="15.75" customHeight="1">
      <c r="A208" s="116"/>
      <c r="B208" s="116"/>
      <c r="C208" s="116"/>
      <c r="D208" s="116"/>
      <c r="E208" s="116"/>
      <c r="F208" s="116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  <c r="Y208" s="116"/>
      <c r="Z208" s="116"/>
    </row>
    <row r="209" ht="15.75" customHeight="1">
      <c r="A209" s="116"/>
      <c r="B209" s="116"/>
      <c r="C209" s="116"/>
      <c r="D209" s="116"/>
      <c r="E209" s="116"/>
      <c r="F209" s="116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  <c r="Y209" s="116"/>
      <c r="Z209" s="116"/>
    </row>
    <row r="210" ht="15.75" customHeight="1">
      <c r="A210" s="116"/>
      <c r="B210" s="116"/>
      <c r="C210" s="116"/>
      <c r="D210" s="116"/>
      <c r="E210" s="116"/>
      <c r="F210" s="116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  <c r="Y210" s="116"/>
      <c r="Z210" s="116"/>
    </row>
    <row r="211" ht="15.75" customHeight="1">
      <c r="A211" s="116"/>
      <c r="B211" s="116"/>
      <c r="C211" s="116"/>
      <c r="D211" s="116"/>
      <c r="E211" s="116"/>
      <c r="F211" s="116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  <c r="Y211" s="116"/>
      <c r="Z211" s="116"/>
    </row>
    <row r="212" ht="15.75" customHeight="1">
      <c r="A212" s="116"/>
      <c r="B212" s="116"/>
      <c r="C212" s="116"/>
      <c r="D212" s="116"/>
      <c r="E212" s="116"/>
      <c r="F212" s="116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  <c r="Y212" s="116"/>
      <c r="Z212" s="116"/>
    </row>
    <row r="213" ht="15.75" customHeight="1">
      <c r="A213" s="116"/>
      <c r="B213" s="116"/>
      <c r="C213" s="116"/>
      <c r="D213" s="116"/>
      <c r="E213" s="116"/>
      <c r="F213" s="116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  <c r="Y213" s="116"/>
      <c r="Z213" s="116"/>
    </row>
    <row r="214" ht="15.75" customHeight="1">
      <c r="A214" s="116"/>
      <c r="B214" s="116"/>
      <c r="C214" s="116"/>
      <c r="D214" s="116"/>
      <c r="E214" s="116"/>
      <c r="F214" s="116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  <c r="Y214" s="116"/>
      <c r="Z214" s="116"/>
    </row>
    <row r="215" ht="15.75" customHeight="1">
      <c r="A215" s="116"/>
      <c r="B215" s="116"/>
      <c r="C215" s="116"/>
      <c r="D215" s="116"/>
      <c r="E215" s="116"/>
      <c r="F215" s="116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  <c r="Y215" s="116"/>
      <c r="Z215" s="116"/>
    </row>
    <row r="216" ht="15.75" customHeight="1">
      <c r="A216" s="116"/>
      <c r="B216" s="116"/>
      <c r="C216" s="116"/>
      <c r="D216" s="116"/>
      <c r="E216" s="116"/>
      <c r="F216" s="116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  <c r="Y216" s="116"/>
      <c r="Z216" s="116"/>
    </row>
    <row r="217" ht="15.75" customHeight="1">
      <c r="A217" s="116"/>
      <c r="B217" s="116"/>
      <c r="C217" s="116"/>
      <c r="D217" s="116"/>
      <c r="E217" s="116"/>
      <c r="F217" s="116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  <c r="Y217" s="116"/>
      <c r="Z217" s="116"/>
    </row>
    <row r="218" ht="15.75" customHeight="1">
      <c r="A218" s="116"/>
      <c r="B218" s="116"/>
      <c r="C218" s="116"/>
      <c r="D218" s="116"/>
      <c r="E218" s="116"/>
      <c r="F218" s="116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  <c r="Y218" s="116"/>
      <c r="Z218" s="116"/>
    </row>
    <row r="219" ht="15.75" customHeight="1">
      <c r="A219" s="116"/>
      <c r="B219" s="116"/>
      <c r="C219" s="116"/>
      <c r="D219" s="116"/>
      <c r="E219" s="116"/>
      <c r="F219" s="116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  <c r="Y219" s="116"/>
      <c r="Z219" s="116"/>
    </row>
    <row r="220" ht="15.75" customHeight="1">
      <c r="A220" s="116"/>
      <c r="B220" s="116"/>
      <c r="C220" s="116"/>
      <c r="D220" s="116"/>
      <c r="E220" s="116"/>
      <c r="F220" s="116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  <c r="Y220" s="116"/>
      <c r="Z220" s="116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