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<sst xmlns="http://schemas.openxmlformats.org/spreadsheetml/2006/main" count="429" uniqueCount="71">
  <si>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</si>
  <si>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</si>
  <si>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</si>
  <si>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</si>
  <si>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</si>
  <si>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</si>
  <si>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</si>
  <si>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</si>
  <si>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</si>
  <si>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</si>
  <si>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</si>
  <si>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</si>
  <si>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</si>
  <si>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</si>
  <si>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</si>
  <si>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</si>
  <si>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</si>
  <si>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</si>
  <si>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</si>
  <si>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</si>
  <si>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</si>
  <si>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</si>
  <si>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</si>
  <si>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Расуль В.</t>
  </si>
  <si>
    <t>Италия</t>
  </si>
  <si>
    <t>rasval</t>
  </si>
  <si>
    <t>Никита Д.</t>
  </si>
  <si>
    <t>Германия</t>
  </si>
  <si>
    <t>⁠nxkitorio</t>
  </si>
  <si>
    <t>Даниил Н.</t>
  </si>
  <si>
    <t>Аргентина</t>
  </si>
  <si>
    <t>⁠Flazen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</si>
  <si>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</si>
  <si>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</si>
  <si>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</si>
  <si>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</si>
  <si>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</si>
  <si>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</si>
  <si>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</si>
  <si>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</si>
  <si>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</si>
  <si>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</si>
  <si>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</si>
  <si>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</si>
  <si>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</si>
  <si>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</si>
  <si>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</si>
  <si>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</si>
  <si>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</si>
  <si>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Андрей С.</t>
  </si>
  <si>
    <t>Испания</t>
  </si>
  <si>
    <t>flame</t>
  </si>
  <si>
    <t>Павел Г.</t>
  </si>
  <si>
    <t>Mentill</t>
  </si>
  <si>
    <t xml:space="preserve">Евгений П. </t>
  </si>
  <si>
    <t>Dresel</t>
  </si>
  <si>
    <t>ТУР4</t>
  </si>
  <si>
    <t>ТУР5</t>
  </si>
  <si>
    <t>ТУР6</t>
  </si>
  <si>
    <t>Рим С.</t>
  </si>
  <si>
    <t>CMEX</t>
  </si>
  <si>
    <t xml:space="preserve">Артем И. </t>
  </si>
  <si>
    <t>bullet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</si>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</sst>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1" numFmtId="164" xfId="0" applyAlignment="1" applyFont="1" applyNumberFormat="1">
      <alignment horizontal="center" vertical="center"/>
    </xf>
    <xf borderId="4" fillId="0" fontId="14" numFmtId="164" xfId="0" applyAlignment="1" applyBorder="1" applyFont="1" applyNumberFormat="1">
      <alignment readingOrder="0" vertical="bottom"/>
    </xf>
    <xf borderId="4" fillId="0" fontId="15" numFmtId="164" xfId="0" applyAlignment="1" applyBorder="1" applyFont="1" applyNumberFormat="1">
      <alignment horizontal="left" vertical="bottom"/>
    </xf>
    <xf borderId="4" fillId="0" fontId="14" numFmtId="0" xfId="0" applyAlignment="1" applyBorder="1" applyFont="1">
      <alignment vertical="bottom"/>
    </xf>
    <xf borderId="4" fillId="0" fontId="14" numFmtId="0" xfId="0" applyAlignment="1" applyBorder="1" applyFont="1">
      <alignment readingOrder="0" vertical="bottom"/>
    </xf>
    <xf borderId="4" fillId="3" fontId="14" numFmtId="0" xfId="0" applyAlignment="1" applyBorder="1" applyFont="1">
      <alignment horizontal="left" readingOrder="0" vertical="center"/>
    </xf>
    <xf borderId="4" fillId="3" fontId="14" numFmtId="0" xfId="0" applyAlignment="1" applyBorder="1" applyFont="1">
      <alignment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0" fillId="0" fontId="16" numFmtId="164" xfId="0" applyAlignment="1" applyFont="1" applyNumberFormat="1">
      <alignment horizontal="center" vertical="bottom"/>
    </xf>
    <xf borderId="0" fillId="0" fontId="15" numFmtId="164" xfId="0" applyAlignment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45672.0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84</v>
      </c>
      <c r="AL3" s="32">
        <f t="array" ref="AL3">SUMIF(home,AF3,visitorscore)+SUMIF(visitor,AF3,homescore)</f>
        <v>79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3600050084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92</v>
      </c>
      <c r="AA4" s="26">
        <f t="array" ref="AA4">VLOOKUP($U4,$AF$3:$AN$5,7,0)</f>
        <v>83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⁠nxkitorio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4</v>
      </c>
      <c r="AI4" s="7">
        <f t="array" ref="AI4">SUM((home=AF4)*(homescore=visitorscore)*ISNUMBER(visitorscore),(visitor=AF4)*(visitorscore=homescore)*ISNUMBER(homescore))</f>
        <v>7</v>
      </c>
      <c r="AJ4" s="7">
        <f t="array" ref="AJ4">SUM((home=AF4)*(homescore&lt;visitorscore),(visitor=AF4)*(visitorscore&lt;homescore))</f>
        <v>13</v>
      </c>
      <c r="AK4" s="31">
        <f t="array" ref="AK4">SUMIF(home,AF4,homescore)+SUMIF(visitor,AF4,visitorscore)</f>
        <v>70</v>
      </c>
      <c r="AL4" s="32">
        <f t="array" ref="AL4">SUMIF(home,AF4,visitorscore)+SUMIF(visitor,AF4,homescore)</f>
        <v>84</v>
      </c>
      <c r="AM4" s="7">
        <f t="shared" si="2"/>
        <v>-14</v>
      </c>
      <c r="AN4" s="31">
        <f t="array" ref="AN4">AH4*Options!$B$2+AI4*Options!$B$3+AJ4*Options!$B$4+VLOOKUP(AF4,$E$4:$F$9,2,0)</f>
        <v>19</v>
      </c>
      <c r="AO4" s="11">
        <f t="shared" si="3"/>
        <v>1899860070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12</v>
      </c>
      <c r="Y5" s="26">
        <f t="array" ref="Y5">VLOOKUP($U5,$AF$3:$AN$5,5,0)</f>
        <v>4</v>
      </c>
      <c r="Z5" s="26">
        <f t="array" ref="Z5">VLOOKUP($U5,$AF$3:$AN$5,6,0)</f>
        <v>84</v>
      </c>
      <c r="AA5" s="26">
        <f t="array" ref="AA5">VLOOKUP($U5,$AF$3:$AN$5,7,0)</f>
        <v>79</v>
      </c>
      <c r="AB5" s="26">
        <f t="array" ref="AB5">VLOOKUP($U5,$AF$3:$AN$5,8,0)</f>
        <v>5</v>
      </c>
      <c r="AC5" s="26">
        <f t="array" ref="AC5">VLOOKUP($U5,$AF$3:$AN$5,9,0)</f>
        <v>36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4</v>
      </c>
      <c r="AK5" s="31">
        <f t="array" ref="AK5">SUMIF(home,AF5,homescore)+SUMIF(visitor,AF5,visitorscore)</f>
        <v>92</v>
      </c>
      <c r="AL5" s="32">
        <f t="array" ref="AL5">SUMIF(home,AF5,visitorscore)+SUMIF(visitor,AF5,homescore)</f>
        <v>83</v>
      </c>
      <c r="AM5" s="7">
        <f t="shared" si="2"/>
        <v>9</v>
      </c>
      <c r="AN5" s="31">
        <f t="array" ref="AN5">AH5*Options!$B$2+AI5*Options!$B$3+AJ5*Options!$B$4+VLOOKUP(AF5,$E$4:$F$9,2,0)</f>
        <v>38</v>
      </c>
      <c r="AO5" s="11">
        <f t="shared" si="3"/>
        <v>3800090092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⁠nxkitorio</v>
      </c>
      <c r="V6" s="49">
        <f t="array" ref="V6">VLOOKUP($U6,$AF$3:$AN$5,2,0)</f>
        <v>24</v>
      </c>
      <c r="W6" s="50">
        <f t="array" ref="W6">VLOOKUP($U6,$AF$3:$AN$5,3,0)</f>
        <v>4</v>
      </c>
      <c r="X6" s="50">
        <f t="array" ref="X6">VLOOKUP($U6,$AF$3:$AN$5,4,0)</f>
        <v>7</v>
      </c>
      <c r="Y6" s="50">
        <f t="array" ref="Y6">VLOOKUP($U6,$AF$3:$AN$5,5,0)</f>
        <v>13</v>
      </c>
      <c r="Z6" s="50">
        <f t="array" ref="Z6">VLOOKUP($U6,$AF$3:$AN$5,6,0)</f>
        <v>70</v>
      </c>
      <c r="AA6" s="50">
        <f t="array" ref="AA6">VLOOKUP($U6,$AF$3:$AN$5,7,0)</f>
        <v>84</v>
      </c>
      <c r="AB6" s="50">
        <f t="array" ref="AB6">VLOOKUP($U6,$AF$3:$AN$5,8,0)</f>
        <v>-14</v>
      </c>
      <c r="AC6" s="50">
        <f t="array" ref="AC6">VLOOKUP($U6,$AF$3:$AN$5,9,0)</f>
        <v>19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rasval</v>
      </c>
      <c r="F11" s="68" t="str">
        <f t="shared" ref="F11:F16" si="7">$E$5</f>
        <v>⁠nxkitorio</v>
      </c>
      <c r="G11" s="56">
        <f t="shared" ref="G11:G46" si="8">SUM(K11)</f>
        <v>0</v>
      </c>
      <c r="H11" s="58"/>
      <c r="I11" s="56">
        <f t="shared" ref="I11:I17" si="9">SUM(L11)</f>
        <v>0</v>
      </c>
      <c r="J11" s="58"/>
      <c r="K11" s="68" t="s">
        <v>41</v>
      </c>
      <c r="L11" s="68" t="s">
        <v>41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rasval  - (Германия) ⁠nxkitorio</v>
      </c>
      <c r="V11" s="41" t="str">
        <f t="shared" ref="V11:V46" si="11">TEXT(G11,"0")&amp;":"&amp;TEXT(I11,"0")</f>
        <v>0:0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rasval</v>
      </c>
      <c r="F12" s="68" t="str">
        <f t="shared" si="7"/>
        <v>⁠nxkitorio</v>
      </c>
      <c r="G12" s="56">
        <f t="shared" si="8"/>
        <v>5</v>
      </c>
      <c r="H12" s="58"/>
      <c r="I12" s="56">
        <f t="shared" si="9"/>
        <v>5</v>
      </c>
      <c r="J12" s="58"/>
      <c r="K12" s="68">
        <v>5.0</v>
      </c>
      <c r="L12" s="68">
        <v>5.0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rasval  - (Германия) ⁠nxkitorio</v>
      </c>
      <c r="V12" s="41" t="str">
        <f t="shared" si="11"/>
        <v>5:5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rasval</v>
      </c>
      <c r="F13" s="68" t="str">
        <f t="shared" si="7"/>
        <v>⁠nxkitorio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rasval  - (Германия) ⁠nxkitorio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⁠Flazen</v>
      </c>
      <c r="F14" s="68" t="str">
        <f t="shared" si="7"/>
        <v>⁠nxkitorio</v>
      </c>
      <c r="G14" s="56">
        <f t="shared" si="8"/>
        <v>4</v>
      </c>
      <c r="H14" s="58"/>
      <c r="I14" s="56">
        <f t="shared" si="9"/>
        <v>1</v>
      </c>
      <c r="J14" s="58"/>
      <c r="K14" s="68">
        <v>4.0</v>
      </c>
      <c r="L14" s="68">
        <v>1.0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⁠Flazen  - (Германия) ⁠nxkitorio</v>
      </c>
      <c r="V14" s="41" t="str">
        <f t="shared" si="11"/>
        <v>4:1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⁠Flazen</v>
      </c>
      <c r="F15" s="68" t="str">
        <f t="shared" si="7"/>
        <v>⁠nxkitorio</v>
      </c>
      <c r="G15" s="56">
        <f t="shared" si="8"/>
        <v>2</v>
      </c>
      <c r="H15" s="58"/>
      <c r="I15" s="56">
        <f t="shared" si="9"/>
        <v>4</v>
      </c>
      <c r="J15" s="58"/>
      <c r="K15" s="68">
        <v>2.0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⁠Flazen  - (Германия) ⁠nxkitorio</v>
      </c>
      <c r="V15" s="41" t="str">
        <f t="shared" si="11"/>
        <v>2:4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⁠Flazen</v>
      </c>
      <c r="F16" s="68" t="str">
        <f t="shared" si="7"/>
        <v>⁠nxkitorio</v>
      </c>
      <c r="G16" s="56">
        <f t="shared" si="8"/>
        <v>4</v>
      </c>
      <c r="H16" s="58"/>
      <c r="I16" s="56">
        <f t="shared" si="9"/>
        <v>4</v>
      </c>
      <c r="J16" s="58"/>
      <c r="K16" s="68">
        <v>4.0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⁠Flazen  - (Германия) ⁠nxkitorio</v>
      </c>
      <c r="V16" s="41" t="str">
        <f t="shared" si="11"/>
        <v>4:4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⁠Flazen</v>
      </c>
      <c r="F17" s="68" t="str">
        <f t="shared" ref="F17:F22" si="15">$E$4</f>
        <v>rasval</v>
      </c>
      <c r="G17" s="56">
        <f t="shared" si="8"/>
        <v>4</v>
      </c>
      <c r="H17" s="58"/>
      <c r="I17" s="56">
        <f t="shared" si="9"/>
        <v>5</v>
      </c>
      <c r="J17" s="58"/>
      <c r="K17" s="50">
        <v>4.0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⁠Flazen  - (Италия) rasval</v>
      </c>
      <c r="V17" s="41" t="str">
        <f t="shared" si="11"/>
        <v>4:5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⁠Flazen</v>
      </c>
      <c r="F18" s="68" t="str">
        <f t="shared" si="15"/>
        <v>rasval</v>
      </c>
      <c r="G18" s="56">
        <f t="shared" si="8"/>
        <v>4</v>
      </c>
      <c r="H18" s="58"/>
      <c r="I18" s="56">
        <f t="shared" ref="I18:I22" si="16">SUM(L18,O18)</f>
        <v>4</v>
      </c>
      <c r="J18" s="58"/>
      <c r="K18" s="68">
        <v>4.0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⁠Flazen  - (Италия) rasval</v>
      </c>
      <c r="V18" s="41" t="str">
        <f t="shared" si="11"/>
        <v>4:4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⁠Flazen</v>
      </c>
      <c r="F19" s="68" t="str">
        <f t="shared" si="15"/>
        <v>rasval</v>
      </c>
      <c r="G19" s="56">
        <f t="shared" si="8"/>
        <v>5</v>
      </c>
      <c r="H19" s="58"/>
      <c r="I19" s="56">
        <f t="shared" si="16"/>
        <v>4</v>
      </c>
      <c r="J19" s="68"/>
      <c r="K19" s="75">
        <v>5.0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⁠Flazen  - (Италия) rasval</v>
      </c>
      <c r="V19" s="41" t="str">
        <f t="shared" si="11"/>
        <v>5:4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⁠nxkitorio</v>
      </c>
      <c r="F20" s="68" t="str">
        <f t="shared" si="15"/>
        <v>rasval</v>
      </c>
      <c r="G20" s="56">
        <f t="shared" si="8"/>
        <v>3</v>
      </c>
      <c r="H20" s="58"/>
      <c r="I20" s="56">
        <f t="shared" si="16"/>
        <v>4</v>
      </c>
      <c r="J20" s="58"/>
      <c r="K20" s="68">
        <v>3.0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⁠nxkitorio  - (Италия) rasval</v>
      </c>
      <c r="V20" s="41" t="str">
        <f t="shared" si="11"/>
        <v>3:4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⁠nxkitorio</v>
      </c>
      <c r="F21" s="68" t="str">
        <f t="shared" si="15"/>
        <v>rasval</v>
      </c>
      <c r="G21" s="56">
        <f t="shared" si="8"/>
        <v>0</v>
      </c>
      <c r="H21" s="58"/>
      <c r="I21" s="56">
        <f t="shared" si="16"/>
        <v>0</v>
      </c>
      <c r="J21" s="58"/>
      <c r="K21" s="68" t="s">
        <v>41</v>
      </c>
      <c r="L21" s="68" t="s">
        <v>41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⁠nxkitorio  - (Италия) rasval</v>
      </c>
      <c r="V21" s="41" t="str">
        <f t="shared" si="11"/>
        <v>0:0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⁠nxkitorio</v>
      </c>
      <c r="F22" s="68" t="str">
        <f t="shared" si="15"/>
        <v>rasval</v>
      </c>
      <c r="G22" s="56">
        <f t="shared" si="8"/>
        <v>2</v>
      </c>
      <c r="H22" s="58"/>
      <c r="I22" s="56">
        <f t="shared" si="16"/>
        <v>3</v>
      </c>
      <c r="J22" s="58"/>
      <c r="K22" s="68">
        <v>2.0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⁠nxkitorio  - (Италия) rasval</v>
      </c>
      <c r="V22" s="41" t="str">
        <f t="shared" si="11"/>
        <v>2:3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⁠nxkitorio</v>
      </c>
      <c r="F23" s="68" t="str">
        <f t="shared" ref="F23:F28" si="20">$E$6</f>
        <v>⁠Flazen</v>
      </c>
      <c r="G23" s="56">
        <f t="shared" si="8"/>
        <v>2</v>
      </c>
      <c r="H23" s="58"/>
      <c r="I23" s="56">
        <f t="shared" ref="I23:I29" si="21">SUM(L23)</f>
        <v>4</v>
      </c>
      <c r="J23" s="58"/>
      <c r="K23" s="68">
        <v>2.0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⁠nxkitorio  - (Аргентина) ⁠Flazen</v>
      </c>
      <c r="V23" s="41" t="str">
        <f t="shared" si="11"/>
        <v>2:4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⁠nxkitorio</v>
      </c>
      <c r="F24" s="68" t="str">
        <f t="shared" si="20"/>
        <v>⁠Flazen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⁠nxkitorio  - (Аргентина) ⁠Flazen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⁠nxkitorio</v>
      </c>
      <c r="F25" s="68" t="str">
        <f t="shared" si="20"/>
        <v>⁠Flazen</v>
      </c>
      <c r="G25" s="56">
        <f t="shared" si="8"/>
        <v>4</v>
      </c>
      <c r="H25" s="58"/>
      <c r="I25" s="56">
        <f t="shared" si="21"/>
        <v>4</v>
      </c>
      <c r="J25" s="58"/>
      <c r="K25" s="77">
        <v>4.0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⁠nxkitorio  - (Аргентина) ⁠Flazen</v>
      </c>
      <c r="V25" s="41" t="str">
        <f t="shared" si="11"/>
        <v>4:4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rasval</v>
      </c>
      <c r="F26" s="68" t="str">
        <f t="shared" si="20"/>
        <v>⁠Flazen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rasval  - (Аргентина) ⁠Flazen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rasval</v>
      </c>
      <c r="F27" s="68" t="str">
        <f t="shared" si="20"/>
        <v>⁠Flazen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rasval  - (Аргентина) ⁠Flazen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rasval</v>
      </c>
      <c r="F28" s="68" t="str">
        <f t="shared" si="20"/>
        <v>⁠Flazen</v>
      </c>
      <c r="G28" s="56">
        <f t="shared" si="8"/>
        <v>2</v>
      </c>
      <c r="H28" s="58"/>
      <c r="I28" s="56">
        <f t="shared" si="21"/>
        <v>4</v>
      </c>
      <c r="J28" s="58"/>
      <c r="K28" s="68">
        <v>2.0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rasval  - (Аргентина) ⁠Flazen</v>
      </c>
      <c r="V28" s="41" t="str">
        <f t="shared" si="11"/>
        <v>2:4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rasval</v>
      </c>
      <c r="F29" s="68" t="str">
        <f t="shared" ref="F29:F34" si="25">$E$5</f>
        <v>⁠nxkitorio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rasval  - (Германия) ⁠nxkitorio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rasval</v>
      </c>
      <c r="F30" s="68" t="str">
        <f t="shared" si="25"/>
        <v>⁠nxkitorio</v>
      </c>
      <c r="G30" s="56">
        <f t="shared" si="8"/>
        <v>5</v>
      </c>
      <c r="H30" s="58"/>
      <c r="I30" s="56">
        <f t="shared" ref="I30:I34" si="26">SUM(L30,O30)</f>
        <v>3</v>
      </c>
      <c r="J30" s="58"/>
      <c r="K30" s="68">
        <v>5.0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rasval  - (Германия) ⁠nxkitorio</v>
      </c>
      <c r="V30" s="41" t="str">
        <f t="shared" si="11"/>
        <v>5:3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rasval</v>
      </c>
      <c r="F31" s="68" t="str">
        <f t="shared" si="25"/>
        <v>⁠nxkitorio</v>
      </c>
      <c r="G31" s="56">
        <f t="shared" si="8"/>
        <v>3</v>
      </c>
      <c r="H31" s="58"/>
      <c r="I31" s="56">
        <f t="shared" si="26"/>
        <v>4</v>
      </c>
      <c r="J31" s="58"/>
      <c r="K31" s="68">
        <v>3.0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rasval  - (Германия) ⁠nxkitorio</v>
      </c>
      <c r="V31" s="41" t="str">
        <f t="shared" si="11"/>
        <v>3:4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⁠Flazen</v>
      </c>
      <c r="F32" s="68" t="str">
        <f t="shared" si="25"/>
        <v>⁠nxkitorio</v>
      </c>
      <c r="G32" s="56">
        <f t="shared" si="8"/>
        <v>4</v>
      </c>
      <c r="H32" s="58"/>
      <c r="I32" s="56">
        <f t="shared" si="26"/>
        <v>2</v>
      </c>
      <c r="J32" s="58"/>
      <c r="K32" s="68">
        <v>4.0</v>
      </c>
      <c r="L32" s="68">
        <v>2.0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⁠Flazen  - (Германия) ⁠nxkitorio</v>
      </c>
      <c r="V32" s="41" t="str">
        <f t="shared" si="11"/>
        <v>4:2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⁠Flazen</v>
      </c>
      <c r="F33" s="68" t="str">
        <f t="shared" si="25"/>
        <v>⁠nxkitorio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⁠Flazen  - (Германия) ⁠nxkitorio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⁠Flazen</v>
      </c>
      <c r="F34" s="68" t="str">
        <f t="shared" si="25"/>
        <v>⁠nxkitorio</v>
      </c>
      <c r="G34" s="56">
        <f t="shared" si="8"/>
        <v>4</v>
      </c>
      <c r="H34" s="58"/>
      <c r="I34" s="56">
        <f t="shared" si="26"/>
        <v>4</v>
      </c>
      <c r="J34" s="58">
        <v>2.0</v>
      </c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⁠Flazen  - (Германия) ⁠nxkitorio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⁠Flazen</v>
      </c>
      <c r="F35" s="68" t="str">
        <f t="shared" ref="F35:F40" si="30">$E$4</f>
        <v>rasval</v>
      </c>
      <c r="G35" s="56">
        <f t="shared" si="8"/>
        <v>0</v>
      </c>
      <c r="H35" s="58"/>
      <c r="I35" s="56">
        <f t="shared" ref="I35:I46" si="31">SUM(L35)</f>
        <v>0</v>
      </c>
      <c r="J35" s="58">
        <v>3.0</v>
      </c>
      <c r="K35" s="68" t="s">
        <v>41</v>
      </c>
      <c r="L35" s="68" t="s">
        <v>41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⁠Flazen  - (Италия) rasval</v>
      </c>
      <c r="V35" s="41" t="str">
        <f t="shared" si="11"/>
        <v>0:0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⁠Flazen</v>
      </c>
      <c r="F36" s="68" t="str">
        <f t="shared" si="30"/>
        <v>rasval</v>
      </c>
      <c r="G36" s="56">
        <f t="shared" si="8"/>
        <v>5</v>
      </c>
      <c r="H36" s="58"/>
      <c r="I36" s="56">
        <f t="shared" si="31"/>
        <v>5</v>
      </c>
      <c r="J36" s="58"/>
      <c r="K36" s="68">
        <v>5.0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⁠Flazen  - (Италия) rasval</v>
      </c>
      <c r="V36" s="41" t="str">
        <f t="shared" si="11"/>
        <v>5:5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⁠Flazen</v>
      </c>
      <c r="F37" s="68" t="str">
        <f t="shared" si="30"/>
        <v>rasval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⁠Flazen  - (Италия) rasval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⁠nxkitorio</v>
      </c>
      <c r="F38" s="68" t="str">
        <f t="shared" si="30"/>
        <v>rasval</v>
      </c>
      <c r="G38" s="56">
        <f t="shared" si="8"/>
        <v>2</v>
      </c>
      <c r="H38" s="41"/>
      <c r="I38" s="56">
        <f t="shared" si="31"/>
        <v>4</v>
      </c>
      <c r="J38" s="41"/>
      <c r="K38" s="68">
        <v>2.0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⁠nxkitorio  - (Италия) rasval</v>
      </c>
      <c r="V38" s="41" t="str">
        <f t="shared" si="11"/>
        <v>2:4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⁠nxkitorio</v>
      </c>
      <c r="F39" s="68" t="str">
        <f t="shared" si="30"/>
        <v>rasval</v>
      </c>
      <c r="G39" s="56">
        <f t="shared" si="8"/>
        <v>4</v>
      </c>
      <c r="H39" s="41"/>
      <c r="I39" s="56">
        <f t="shared" si="31"/>
        <v>1</v>
      </c>
      <c r="J39" s="41"/>
      <c r="K39" s="68">
        <v>4.0</v>
      </c>
      <c r="L39" s="68">
        <v>1.0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⁠nxkitorio  - (Италия) rasval</v>
      </c>
      <c r="V39" s="41" t="str">
        <f t="shared" si="11"/>
        <v>4:1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⁠nxkitorio</v>
      </c>
      <c r="F40" s="68" t="str">
        <f t="shared" si="30"/>
        <v>rasval</v>
      </c>
      <c r="G40" s="56">
        <f t="shared" si="8"/>
        <v>4</v>
      </c>
      <c r="H40" s="41"/>
      <c r="I40" s="56">
        <f t="shared" si="31"/>
        <v>5</v>
      </c>
      <c r="J40" s="41"/>
      <c r="K40" s="68">
        <v>4.0</v>
      </c>
      <c r="L40" s="68">
        <v>5.0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⁠nxkitorio  - (Италия) rasval</v>
      </c>
      <c r="V40" s="41" t="str">
        <f t="shared" si="11"/>
        <v>4:5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⁠nxkitorio</v>
      </c>
      <c r="F41" s="68" t="str">
        <f t="shared" ref="F41:F46" si="35">$E$6</f>
        <v>⁠Flazen</v>
      </c>
      <c r="G41" s="56">
        <f t="shared" si="8"/>
        <v>2</v>
      </c>
      <c r="H41" s="41"/>
      <c r="I41" s="56">
        <f t="shared" si="31"/>
        <v>4</v>
      </c>
      <c r="J41" s="41"/>
      <c r="K41" s="68">
        <v>2.0</v>
      </c>
      <c r="L41" s="68">
        <v>4.0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⁠nxkitorio  - (Аргентина) ⁠Flazen</v>
      </c>
      <c r="V41" s="41" t="str">
        <f t="shared" si="11"/>
        <v>2:4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⁠nxkitorio</v>
      </c>
      <c r="F42" s="68" t="str">
        <f t="shared" si="35"/>
        <v>⁠Flazen</v>
      </c>
      <c r="G42" s="56">
        <f t="shared" si="8"/>
        <v>3</v>
      </c>
      <c r="H42" s="41"/>
      <c r="I42" s="56">
        <f t="shared" si="31"/>
        <v>4</v>
      </c>
      <c r="J42" s="41">
        <v>3.0</v>
      </c>
      <c r="K42" s="68">
        <v>3.0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⁠nxkitorio  - (Аргентина) ⁠Flazen</v>
      </c>
      <c r="V42" s="41" t="str">
        <f t="shared" si="11"/>
        <v>3:4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⁠nxkitorio</v>
      </c>
      <c r="F43" s="68" t="str">
        <f t="shared" si="35"/>
        <v>⁠Flazen</v>
      </c>
      <c r="G43" s="56">
        <f t="shared" si="8"/>
        <v>3</v>
      </c>
      <c r="H43" s="41"/>
      <c r="I43" s="56">
        <f t="shared" si="31"/>
        <v>4</v>
      </c>
      <c r="J43" s="41"/>
      <c r="K43" s="68">
        <v>3.0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⁠nxkitorio  - (Аргентина) ⁠Flazen</v>
      </c>
      <c r="V43" s="41" t="str">
        <f t="shared" si="11"/>
        <v>3:4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rasval</v>
      </c>
      <c r="F44" s="68" t="str">
        <f t="shared" si="35"/>
        <v>⁠Flazen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rasval  - (Аргентина) ⁠Flazen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rasval</v>
      </c>
      <c r="F45" s="68" t="str">
        <f t="shared" si="35"/>
        <v>⁠Flazen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rasval  - (Аргентина) ⁠Flazen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rasval</v>
      </c>
      <c r="F46" s="68" t="str">
        <f t="shared" si="35"/>
        <v>⁠Flazen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rasval  - (Аргентина) ⁠Flazen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5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12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5</v>
      </c>
      <c r="AK3" s="31">
        <f t="array" ref="AK3">SUMIF('ТУР2'!home,AF3,'ТУР2'!homescore)+SUMIF('ТУР2'!visitor,AF3,'ТУР2'!visitorscore)</f>
        <v>87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9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4300090087</v>
      </c>
    </row>
    <row r="4">
      <c r="A4" s="11"/>
      <c r="B4" s="8"/>
      <c r="C4" s="86" t="s">
        <v>23</v>
      </c>
      <c r="D4" s="87" t="s">
        <v>45</v>
      </c>
      <c r="E4" s="88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87</v>
      </c>
      <c r="AA4" s="26">
        <f t="array" ref="AA4">VLOOKUP($U4,$AF$3:$AN$5,7,0)</f>
        <v>78</v>
      </c>
      <c r="AB4" s="26">
        <f t="array" ref="AB4">VLOOKUP($U4,$AF$3:$AN$5,8,0)</f>
        <v>9</v>
      </c>
      <c r="AC4" s="26">
        <f t="array" ref="AC4">VLOOKUP($U4,$AF$3:$AN$5,9,0)</f>
        <v>43</v>
      </c>
      <c r="AD4" s="38"/>
      <c r="AE4" s="11"/>
      <c r="AF4" s="39" t="str">
        <f t="shared" si="1"/>
        <v>⁠nxkitorio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4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12</v>
      </c>
      <c r="AK4" s="31">
        <f t="array" ref="AK4">SUMIF('ТУР2'!home,AF4,'ТУР2'!homescore)+SUMIF('ТУР2'!visitor,AF4,'ТУР2'!visitorscore)</f>
        <v>70</v>
      </c>
      <c r="AL4" s="32">
        <f t="array" ref="AL4">SUMIF('ТУР2'!home,AF4,'ТУР2'!visitorscore)+SUMIF('ТУР2'!visitor,AF4,'ТУР2'!homescore)</f>
        <v>84</v>
      </c>
      <c r="AM4" s="7">
        <f t="shared" si="2"/>
        <v>-14</v>
      </c>
      <c r="AN4" s="31">
        <f t="array" ref="AN4">AH4*Options!$B$2+AI4*Options!$B$3+AJ4*Options!$B$4+VLOOKUP(AF4,$E$4:$F$9,2,0)</f>
        <v>20</v>
      </c>
      <c r="AO4" s="11">
        <f t="shared" si="3"/>
        <v>1999860070</v>
      </c>
    </row>
    <row r="5">
      <c r="A5" s="11"/>
      <c r="B5" s="8"/>
      <c r="C5" s="89" t="s">
        <v>26</v>
      </c>
      <c r="D5" s="87" t="s">
        <v>46</v>
      </c>
      <c r="E5" s="88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78</v>
      </c>
      <c r="AA5" s="26">
        <f t="array" ref="AA5">VLOOKUP($U5,$AF$3:$AN$5,7,0)</f>
        <v>73</v>
      </c>
      <c r="AB5" s="26">
        <f t="array" ref="AB5">VLOOKUP($U5,$AF$3:$AN$5,8,0)</f>
        <v>5</v>
      </c>
      <c r="AC5" s="26">
        <f t="array" ref="AC5">VLOOKUP($U5,$AF$3:$AN$5,9,0)</f>
        <v>34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78</v>
      </c>
      <c r="AL5" s="32">
        <f t="array" ref="AL5">SUMIF('ТУР2'!home,AF5,'ТУР2'!visitorscore)+SUMIF('ТУР2'!visitor,AF5,'ТУР2'!homescore)</f>
        <v>73</v>
      </c>
      <c r="AM5" s="7">
        <f t="shared" si="2"/>
        <v>5</v>
      </c>
      <c r="AN5" s="31">
        <f t="array" ref="AN5">AH5*Options!$B$2+AI5*Options!$B$3+AJ5*Options!$B$4+VLOOKUP(AF5,$E$4:$F$9,2,0)</f>
        <v>34</v>
      </c>
      <c r="AO5" s="11">
        <f t="shared" si="3"/>
        <v>3400050078</v>
      </c>
    </row>
    <row r="6">
      <c r="A6" s="11"/>
      <c r="B6" s="8"/>
      <c r="C6" s="90" t="s">
        <v>29</v>
      </c>
      <c r="D6" s="87" t="s">
        <v>47</v>
      </c>
      <c r="E6" s="91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70</v>
      </c>
      <c r="AA6" s="26">
        <f t="array" ref="AA6">VLOOKUP($U6,$AF$3:$AN$5,7,0)</f>
        <v>84</v>
      </c>
      <c r="AB6" s="26">
        <f t="array" ref="AB6">VLOOKUP($U6,$AF$3:$AN$5,8,0)</f>
        <v>-14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rasval</v>
      </c>
      <c r="F11" s="68" t="str">
        <f t="shared" ref="F11:F16" si="7">$E$5</f>
        <v>⁠nxkitorio</v>
      </c>
      <c r="G11" s="56">
        <f t="shared" ref="G11:G46" si="8">SUM(K11)</f>
        <v>3</v>
      </c>
      <c r="H11" s="58"/>
      <c r="I11" s="56">
        <f t="shared" ref="I11:I17" si="9">SUM(L11)</f>
        <v>3</v>
      </c>
      <c r="J11" s="58"/>
      <c r="K11" s="68">
        <v>3.0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rasval  - (Англия) ⁠nxkitorio</v>
      </c>
      <c r="V11" s="41" t="str">
        <f t="shared" ref="V11:V46" si="11">TEXT(G11,"0")&amp;":"&amp;TEXT(I11,"0")</f>
        <v>3:3</v>
      </c>
      <c r="W11" s="41"/>
      <c r="X11" s="41"/>
      <c r="Y11" s="41"/>
      <c r="Z11" s="41"/>
      <c r="AA11" s="41"/>
      <c r="AB11" s="41"/>
      <c r="AC11" s="41"/>
      <c r="AD11" s="41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rasval</v>
      </c>
      <c r="F12" s="68" t="str">
        <f t="shared" si="7"/>
        <v>⁠nxkitorio</v>
      </c>
      <c r="G12" s="56">
        <f t="shared" si="8"/>
        <v>4</v>
      </c>
      <c r="H12" s="58"/>
      <c r="I12" s="56">
        <f t="shared" si="9"/>
        <v>1</v>
      </c>
      <c r="J12" s="58"/>
      <c r="K12" s="68">
        <v>4.0</v>
      </c>
      <c r="L12" s="68">
        <v>1.0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rasval  - (Англия) ⁠nxkitorio</v>
      </c>
      <c r="V12" s="41" t="str">
        <f t="shared" si="11"/>
        <v>4:1</v>
      </c>
      <c r="W12" s="41"/>
      <c r="X12" s="41"/>
      <c r="Y12" s="41"/>
      <c r="Z12" s="41"/>
      <c r="AA12" s="41"/>
      <c r="AB12" s="41"/>
      <c r="AC12" s="41"/>
      <c r="AD12" s="41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rasval</v>
      </c>
      <c r="F13" s="68" t="str">
        <f t="shared" si="7"/>
        <v>⁠nxkitorio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rasval  - (Англия) ⁠nxkitorio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⁠Flazen</v>
      </c>
      <c r="F14" s="68" t="str">
        <f t="shared" si="7"/>
        <v>⁠nxkitorio</v>
      </c>
      <c r="G14" s="56">
        <f t="shared" si="8"/>
        <v>3</v>
      </c>
      <c r="H14" s="58"/>
      <c r="I14" s="56">
        <f t="shared" si="9"/>
        <v>1</v>
      </c>
      <c r="J14" s="58"/>
      <c r="K14" s="68">
        <v>3.0</v>
      </c>
      <c r="L14" s="68">
        <v>1.0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⁠Flazen  - (Англия) ⁠nxkitorio</v>
      </c>
      <c r="V14" s="41" t="str">
        <f t="shared" si="11"/>
        <v>3:1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⁠Flazen</v>
      </c>
      <c r="F15" s="68" t="str">
        <f t="shared" si="7"/>
        <v>⁠nxkitorio</v>
      </c>
      <c r="G15" s="56">
        <f t="shared" si="8"/>
        <v>3</v>
      </c>
      <c r="H15" s="58"/>
      <c r="I15" s="56">
        <f t="shared" si="9"/>
        <v>3</v>
      </c>
      <c r="J15" s="58"/>
      <c r="K15" s="68">
        <v>3.0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⁠Flazen  - (Англия) ⁠nxkitorio</v>
      </c>
      <c r="V15" s="41" t="str">
        <f t="shared" si="11"/>
        <v>3:3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⁠Flazen</v>
      </c>
      <c r="F16" s="68" t="str">
        <f t="shared" si="7"/>
        <v>⁠nxkitorio</v>
      </c>
      <c r="G16" s="56">
        <f t="shared" si="8"/>
        <v>3</v>
      </c>
      <c r="H16" s="58"/>
      <c r="I16" s="56">
        <f t="shared" si="9"/>
        <v>1</v>
      </c>
      <c r="J16" s="58"/>
      <c r="K16" s="68">
        <v>3.0</v>
      </c>
      <c r="L16" s="68">
        <v>1.0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⁠Flazen  - (Англия) ⁠nxkitorio</v>
      </c>
      <c r="V16" s="41" t="str">
        <f t="shared" si="11"/>
        <v>3:1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⁠Flazen</v>
      </c>
      <c r="F17" s="68" t="str">
        <f t="shared" ref="F17:F22" si="15">$E$4</f>
        <v>rasval</v>
      </c>
      <c r="G17" s="56">
        <f t="shared" si="8"/>
        <v>3</v>
      </c>
      <c r="H17" s="58"/>
      <c r="I17" s="56">
        <f t="shared" si="9"/>
        <v>4</v>
      </c>
      <c r="J17" s="58"/>
      <c r="K17" s="50">
        <v>3.0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⁠Flazen  - (Нидерланды) rasval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⁠Flazen</v>
      </c>
      <c r="F18" s="68" t="str">
        <f t="shared" si="15"/>
        <v>rasval</v>
      </c>
      <c r="G18" s="56">
        <f t="shared" si="8"/>
        <v>5</v>
      </c>
      <c r="H18" s="58"/>
      <c r="I18" s="56">
        <f t="shared" ref="I18:I22" si="16">SUM(L18,O18)</f>
        <v>3</v>
      </c>
      <c r="J18" s="58"/>
      <c r="K18" s="68">
        <v>5.0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⁠Flazen  - (Нидерланды) rasval</v>
      </c>
      <c r="V18" s="41" t="str">
        <f t="shared" si="11"/>
        <v>5:3</v>
      </c>
      <c r="W18" s="41"/>
      <c r="X18" s="41"/>
      <c r="Y18" s="41"/>
      <c r="Z18" s="41"/>
      <c r="AA18" s="41"/>
      <c r="AB18" s="41"/>
      <c r="AC18" s="41"/>
      <c r="AD18" s="41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⁠Flazen</v>
      </c>
      <c r="F19" s="68" t="str">
        <f t="shared" si="15"/>
        <v>rasval</v>
      </c>
      <c r="G19" s="56">
        <f t="shared" si="8"/>
        <v>3</v>
      </c>
      <c r="H19" s="58"/>
      <c r="I19" s="56">
        <f t="shared" si="16"/>
        <v>4</v>
      </c>
      <c r="J19" s="58"/>
      <c r="K19" s="68">
        <v>3.0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⁠Flazen  - (Нидерланды) rasval</v>
      </c>
      <c r="V19" s="41" t="str">
        <f t="shared" si="11"/>
        <v>3:4</v>
      </c>
      <c r="W19" s="41"/>
      <c r="X19" s="41"/>
      <c r="Y19" s="41"/>
      <c r="Z19" s="41"/>
      <c r="AA19" s="41"/>
      <c r="AB19" s="41"/>
      <c r="AC19" s="41"/>
      <c r="AD19" s="41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⁠nxkitorio</v>
      </c>
      <c r="F20" s="68" t="str">
        <f t="shared" si="15"/>
        <v>rasval</v>
      </c>
      <c r="G20" s="56">
        <f t="shared" si="8"/>
        <v>4</v>
      </c>
      <c r="H20" s="58"/>
      <c r="I20" s="56">
        <f t="shared" si="16"/>
        <v>5</v>
      </c>
      <c r="J20" s="58"/>
      <c r="K20" s="68">
        <v>4.0</v>
      </c>
      <c r="L20" s="68">
        <v>5.0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⁠nxkitorio  - (Нидерланды) rasval</v>
      </c>
      <c r="V20" s="41" t="str">
        <f t="shared" si="11"/>
        <v>4:5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⁠nxkitorio</v>
      </c>
      <c r="F21" s="68" t="str">
        <f t="shared" si="15"/>
        <v>rasval</v>
      </c>
      <c r="G21" s="56">
        <f t="shared" si="8"/>
        <v>3</v>
      </c>
      <c r="H21" s="58"/>
      <c r="I21" s="56">
        <f t="shared" si="16"/>
        <v>4</v>
      </c>
      <c r="J21" s="58"/>
      <c r="K21" s="68">
        <v>3.0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⁠nxkitorio  - (Нидерланды) rasval</v>
      </c>
      <c r="V21" s="41" t="str">
        <f t="shared" si="11"/>
        <v>3:4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⁠nxkitorio</v>
      </c>
      <c r="F22" s="68" t="str">
        <f t="shared" si="15"/>
        <v>rasval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41</v>
      </c>
      <c r="L22" s="68" t="s">
        <v>41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⁠nxkitorio  - (Нидерланды) rasval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⁠nxkitorio</v>
      </c>
      <c r="F23" s="68" t="str">
        <f t="shared" ref="F23:F28" si="20">$E$6</f>
        <v>⁠Flazen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⁠nxkitorio  - (Португалия) ⁠Flazen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⁠nxkitorio</v>
      </c>
      <c r="F24" s="68" t="str">
        <f t="shared" si="20"/>
        <v>⁠Flazen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⁠nxkitorio  - (Португалия) ⁠Flazen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⁠nxkitorio</v>
      </c>
      <c r="F25" s="68" t="str">
        <f t="shared" si="20"/>
        <v>⁠Flazen</v>
      </c>
      <c r="G25" s="56">
        <f t="shared" si="8"/>
        <v>0</v>
      </c>
      <c r="H25" s="58"/>
      <c r="I25" s="56">
        <f t="shared" si="21"/>
        <v>3</v>
      </c>
      <c r="J25" s="58"/>
      <c r="K25" s="77">
        <v>0.0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⁠nxkitorio  - (Португалия) ⁠Flazen</v>
      </c>
      <c r="V25" s="41" t="str">
        <f t="shared" si="11"/>
        <v>0:3</v>
      </c>
      <c r="W25" s="41"/>
      <c r="X25" s="41"/>
      <c r="Y25" s="41"/>
      <c r="Z25" s="41"/>
      <c r="AA25" s="41"/>
      <c r="AB25" s="41"/>
      <c r="AC25" s="41"/>
      <c r="AD25" s="41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rasval</v>
      </c>
      <c r="F26" s="68" t="str">
        <f t="shared" si="20"/>
        <v>⁠Flazen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rasval  - (Португалия) ⁠Flazen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rasval</v>
      </c>
      <c r="F27" s="68" t="str">
        <f t="shared" si="20"/>
        <v>⁠Flazen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rasval  - (Португалия) ⁠Flazen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rasval</v>
      </c>
      <c r="F28" s="68" t="str">
        <f t="shared" si="20"/>
        <v>⁠Flazen</v>
      </c>
      <c r="G28" s="56">
        <f t="shared" si="8"/>
        <v>4</v>
      </c>
      <c r="H28" s="58"/>
      <c r="I28" s="56">
        <f t="shared" si="21"/>
        <v>4</v>
      </c>
      <c r="J28" s="68">
        <v>4.0</v>
      </c>
      <c r="K28" s="7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rasval  - (Португалия) ⁠Flazen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rasval</v>
      </c>
      <c r="F29" s="68" t="str">
        <f t="shared" ref="F29:F34" si="25">$E$5</f>
        <v>⁠nxkitorio</v>
      </c>
      <c r="G29" s="56">
        <f t="shared" si="8"/>
        <v>5</v>
      </c>
      <c r="H29" s="58"/>
      <c r="I29" s="56">
        <f t="shared" si="21"/>
        <v>4</v>
      </c>
      <c r="J29" s="56"/>
      <c r="K29" s="78">
        <v>5.0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rasval  - (Англия) ⁠nxkitorio</v>
      </c>
      <c r="V29" s="41" t="str">
        <f t="shared" si="11"/>
        <v>5:4</v>
      </c>
      <c r="W29" s="41"/>
      <c r="X29" s="41"/>
      <c r="Y29" s="41"/>
      <c r="Z29" s="41"/>
      <c r="AA29" s="41"/>
      <c r="AB29" s="41"/>
      <c r="AC29" s="41"/>
      <c r="AD29" s="41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rasval</v>
      </c>
      <c r="F30" s="68" t="str">
        <f t="shared" si="25"/>
        <v>⁠nxkitorio</v>
      </c>
      <c r="G30" s="56">
        <f t="shared" si="8"/>
        <v>3</v>
      </c>
      <c r="H30" s="58"/>
      <c r="I30" s="56">
        <f t="shared" ref="I30:I34" si="26">SUM(L30,O30)</f>
        <v>4</v>
      </c>
      <c r="J30" s="58"/>
      <c r="K30" s="68">
        <v>3.0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rasval  - (Англия) ⁠nxkitorio</v>
      </c>
      <c r="V30" s="41" t="str">
        <f t="shared" si="11"/>
        <v>3:4</v>
      </c>
      <c r="W30" s="41"/>
      <c r="X30" s="41"/>
      <c r="Y30" s="41"/>
      <c r="Z30" s="41"/>
      <c r="AA30" s="41"/>
      <c r="AB30" s="41"/>
      <c r="AC30" s="41"/>
      <c r="AD30" s="41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rasval</v>
      </c>
      <c r="F31" s="68" t="str">
        <f t="shared" si="25"/>
        <v>⁠nxkitorio</v>
      </c>
      <c r="G31" s="56">
        <f t="shared" si="8"/>
        <v>5</v>
      </c>
      <c r="H31" s="58"/>
      <c r="I31" s="56">
        <f t="shared" si="26"/>
        <v>3</v>
      </c>
      <c r="J31" s="58"/>
      <c r="K31" s="68">
        <v>5.0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rasval  - (Англия) ⁠nxkitorio</v>
      </c>
      <c r="V31" s="41" t="str">
        <f t="shared" si="11"/>
        <v>5:3</v>
      </c>
      <c r="W31" s="41"/>
      <c r="X31" s="41"/>
      <c r="Y31" s="41"/>
      <c r="Z31" s="41"/>
      <c r="AA31" s="41"/>
      <c r="AB31" s="41"/>
      <c r="AC31" s="41"/>
      <c r="AD31" s="41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⁠Flazen</v>
      </c>
      <c r="F32" s="68" t="str">
        <f t="shared" si="25"/>
        <v>⁠nxkitorio</v>
      </c>
      <c r="G32" s="56">
        <f t="shared" si="8"/>
        <v>3</v>
      </c>
      <c r="H32" s="58"/>
      <c r="I32" s="56">
        <f t="shared" si="26"/>
        <v>3</v>
      </c>
      <c r="J32" s="58"/>
      <c r="K32" s="68">
        <v>3.0</v>
      </c>
      <c r="L32" s="68">
        <v>3.0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⁠Flazen  - (Англия) ⁠nxkitorio</v>
      </c>
      <c r="V32" s="41" t="str">
        <f t="shared" si="11"/>
        <v>3:3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⁠Flazen</v>
      </c>
      <c r="F33" s="68" t="str">
        <f t="shared" si="25"/>
        <v>⁠nxkitorio</v>
      </c>
      <c r="G33" s="56">
        <f t="shared" si="8"/>
        <v>2</v>
      </c>
      <c r="H33" s="58"/>
      <c r="I33" s="56">
        <f t="shared" si="26"/>
        <v>4</v>
      </c>
      <c r="J33" s="58">
        <v>5.0</v>
      </c>
      <c r="K33" s="68">
        <v>2.0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⁠Flazen  - (Англия) ⁠nxkitorio</v>
      </c>
      <c r="V33" s="41" t="str">
        <f t="shared" si="11"/>
        <v>2:4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⁠Flazen</v>
      </c>
      <c r="F34" s="68" t="str">
        <f t="shared" si="25"/>
        <v>⁠nxkitorio</v>
      </c>
      <c r="G34" s="56">
        <f t="shared" si="8"/>
        <v>5</v>
      </c>
      <c r="H34" s="58"/>
      <c r="I34" s="56">
        <f t="shared" si="26"/>
        <v>3</v>
      </c>
      <c r="J34" s="58"/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⁠Flazen  - (Англия) ⁠nxkitorio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⁠Flazen</v>
      </c>
      <c r="F35" s="68" t="str">
        <f t="shared" ref="F35:F40" si="30">$E$4</f>
        <v>rasval</v>
      </c>
      <c r="G35" s="56">
        <f t="shared" si="8"/>
        <v>1</v>
      </c>
      <c r="H35" s="58"/>
      <c r="I35" s="56">
        <f t="shared" ref="I35:I46" si="31">SUM(L35)</f>
        <v>2</v>
      </c>
      <c r="J35" s="58"/>
      <c r="K35" s="68">
        <v>1.0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⁠Flazen  - (Нидерланды) rasval</v>
      </c>
      <c r="V35" s="41" t="str">
        <f t="shared" si="11"/>
        <v>1:2</v>
      </c>
      <c r="W35" s="41"/>
      <c r="X35" s="41"/>
      <c r="Y35" s="41"/>
      <c r="Z35" s="41"/>
      <c r="AA35" s="41"/>
      <c r="AB35" s="41"/>
      <c r="AC35" s="41"/>
      <c r="AD35" s="41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⁠Flazen</v>
      </c>
      <c r="F36" s="68" t="str">
        <f t="shared" si="30"/>
        <v>rasval</v>
      </c>
      <c r="G36" s="56">
        <f t="shared" si="8"/>
        <v>2</v>
      </c>
      <c r="H36" s="58"/>
      <c r="I36" s="56">
        <f t="shared" si="31"/>
        <v>3</v>
      </c>
      <c r="J36" s="58"/>
      <c r="K36" s="68">
        <v>2.0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⁠Flazen  - (Нидерланды) rasval</v>
      </c>
      <c r="V36" s="41" t="str">
        <f t="shared" si="11"/>
        <v>2:3</v>
      </c>
      <c r="W36" s="41"/>
      <c r="X36" s="41"/>
      <c r="Y36" s="41"/>
      <c r="Z36" s="41"/>
      <c r="AA36" s="41"/>
      <c r="AB36" s="41"/>
      <c r="AC36" s="41"/>
      <c r="AD36" s="41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⁠Flazen</v>
      </c>
      <c r="F37" s="68" t="str">
        <f t="shared" si="30"/>
        <v>rasval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⁠Flazen  - (Нидерланды) rasval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⁠nxkitorio</v>
      </c>
      <c r="F38" s="68" t="str">
        <f t="shared" si="30"/>
        <v>rasval</v>
      </c>
      <c r="G38" s="56">
        <f t="shared" si="8"/>
        <v>4</v>
      </c>
      <c r="H38" s="41"/>
      <c r="I38" s="56">
        <f t="shared" si="31"/>
        <v>2</v>
      </c>
      <c r="J38" s="41"/>
      <c r="K38" s="68">
        <v>4.0</v>
      </c>
      <c r="L38" s="68">
        <v>2.0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⁠nxkitorio  - (Нидерланды) rasval</v>
      </c>
      <c r="V38" s="41" t="str">
        <f t="shared" si="11"/>
        <v>4:2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⁠nxkitorio</v>
      </c>
      <c r="F39" s="68" t="str">
        <f t="shared" si="30"/>
        <v>rasval</v>
      </c>
      <c r="G39" s="56">
        <f t="shared" si="8"/>
        <v>5</v>
      </c>
      <c r="H39" s="41"/>
      <c r="I39" s="56">
        <f t="shared" si="31"/>
        <v>5</v>
      </c>
      <c r="J39" s="41"/>
      <c r="K39" s="68">
        <v>5.0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⁠nxkitorio  - (Нидерланды) rasval</v>
      </c>
      <c r="V39" s="41" t="str">
        <f t="shared" si="11"/>
        <v>5:5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⁠nxkitorio</v>
      </c>
      <c r="F40" s="68" t="str">
        <f t="shared" si="30"/>
        <v>rasval</v>
      </c>
      <c r="G40" s="56">
        <f t="shared" si="8"/>
        <v>4</v>
      </c>
      <c r="H40" s="41"/>
      <c r="I40" s="56">
        <f t="shared" si="31"/>
        <v>5</v>
      </c>
      <c r="J40" s="41"/>
      <c r="K40" s="68">
        <v>4.0</v>
      </c>
      <c r="L40" s="68">
        <v>5.0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⁠nxkitorio  - (Нидерланды) rasval</v>
      </c>
      <c r="V40" s="41" t="str">
        <f t="shared" si="11"/>
        <v>4:5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⁠nxkitorio</v>
      </c>
      <c r="F41" s="68" t="str">
        <f t="shared" ref="F41:F46" si="35">$E$6</f>
        <v>⁠Flazen</v>
      </c>
      <c r="G41" s="56">
        <f t="shared" si="8"/>
        <v>0</v>
      </c>
      <c r="H41" s="41"/>
      <c r="I41" s="56">
        <f t="shared" si="31"/>
        <v>0</v>
      </c>
      <c r="J41" s="41"/>
      <c r="K41" s="68" t="s">
        <v>41</v>
      </c>
      <c r="L41" s="68" t="s">
        <v>41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⁠nxkitorio  - (Португалия) ⁠Flazen</v>
      </c>
      <c r="V41" s="41" t="str">
        <f t="shared" si="11"/>
        <v>0:0</v>
      </c>
      <c r="W41" s="79"/>
      <c r="X41" s="79"/>
      <c r="Y41" s="79"/>
      <c r="Z41" s="41"/>
      <c r="AA41" s="41"/>
      <c r="AB41" s="41"/>
      <c r="AC41" s="41"/>
      <c r="AD41" s="41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⁠nxkitorio</v>
      </c>
      <c r="F42" s="68" t="str">
        <f t="shared" si="35"/>
        <v>⁠Flazen</v>
      </c>
      <c r="G42" s="56">
        <f t="shared" si="8"/>
        <v>3</v>
      </c>
      <c r="H42" s="41"/>
      <c r="I42" s="56">
        <f t="shared" si="31"/>
        <v>4</v>
      </c>
      <c r="J42" s="41"/>
      <c r="K42" s="68">
        <v>3.0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⁠nxkitorio  - (Португалия) ⁠Flazen</v>
      </c>
      <c r="V42" s="41" t="str">
        <f t="shared" si="11"/>
        <v>3:4</v>
      </c>
      <c r="W42" s="79"/>
      <c r="X42" s="79"/>
      <c r="Y42" s="79"/>
      <c r="Z42" s="41"/>
      <c r="AA42" s="41"/>
      <c r="AB42" s="41"/>
      <c r="AC42" s="41"/>
      <c r="AD42" s="41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⁠nxkitorio</v>
      </c>
      <c r="F43" s="68" t="str">
        <f t="shared" si="35"/>
        <v>⁠Flazen</v>
      </c>
      <c r="G43" s="56">
        <f t="shared" si="8"/>
        <v>5</v>
      </c>
      <c r="H43" s="41"/>
      <c r="I43" s="56">
        <f t="shared" si="31"/>
        <v>4</v>
      </c>
      <c r="J43" s="41"/>
      <c r="K43" s="68">
        <v>5.0</v>
      </c>
      <c r="L43" s="68">
        <v>4.0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⁠nxkitorio  - (Португалия) ⁠Flazen</v>
      </c>
      <c r="V43" s="41" t="str">
        <f t="shared" si="11"/>
        <v>5:4</v>
      </c>
      <c r="W43" s="79"/>
      <c r="X43" s="79"/>
      <c r="Y43" s="79"/>
      <c r="Z43" s="41"/>
      <c r="AA43" s="41"/>
      <c r="AB43" s="41"/>
      <c r="AC43" s="41"/>
      <c r="AD43" s="41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rasval</v>
      </c>
      <c r="F44" s="68" t="str">
        <f t="shared" si="35"/>
        <v>⁠Flazen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rasval  - (Португалия) ⁠Flazen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rasval</v>
      </c>
      <c r="F45" s="68" t="str">
        <f t="shared" si="35"/>
        <v>⁠Flazen</v>
      </c>
      <c r="G45" s="56">
        <f t="shared" si="8"/>
        <v>3</v>
      </c>
      <c r="H45" s="41"/>
      <c r="I45" s="56">
        <f t="shared" si="31"/>
        <v>4</v>
      </c>
      <c r="J45" s="41"/>
      <c r="K45" s="68">
        <v>3.0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rasval  - (Португалия) ⁠Flazen</v>
      </c>
      <c r="V45" s="41" t="str">
        <f t="shared" si="11"/>
        <v>3:4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rasval</v>
      </c>
      <c r="F46" s="68" t="str">
        <f t="shared" si="35"/>
        <v>⁠Flazen</v>
      </c>
      <c r="G46" s="56">
        <f t="shared" si="8"/>
        <v>3</v>
      </c>
      <c r="H46" s="41"/>
      <c r="I46" s="56">
        <f t="shared" si="31"/>
        <v>1</v>
      </c>
      <c r="J46" s="41"/>
      <c r="K46" s="68">
        <v>3.0</v>
      </c>
      <c r="L46" s="68">
        <v>1.0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rasval  - (Португалия) ⁠Flazen</v>
      </c>
      <c r="V46" s="41" t="str">
        <f t="shared" si="11"/>
        <v>3:1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9</v>
      </c>
      <c r="AK3" s="31">
        <f t="array" ref="AK3">SUMIF('ТУР3'!home,AF3,'ТУР3'!homescore)+SUMIF('ТУР3'!visitor,AF3,'ТУР3'!visitorscore)</f>
        <v>73</v>
      </c>
      <c r="AL3" s="32">
        <f t="array" ref="AL3">SUMIF('ТУР3'!home,AF3,'ТУР3'!visitorscore)+SUMIF('ТУР3'!visitor,AF3,'ТУР3'!homescore)</f>
        <v>75</v>
      </c>
      <c r="AM3" s="7">
        <f t="shared" ref="AM3:AM5" si="2">AK3-AL3</f>
        <v>-2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2899980073</v>
      </c>
    </row>
    <row r="4">
      <c r="A4" s="11"/>
      <c r="B4" s="8"/>
      <c r="C4" s="40" t="s">
        <v>49</v>
      </c>
      <c r="D4" s="96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83</v>
      </c>
      <c r="AA4" s="26">
        <f t="array" ref="AA4">VLOOKUP($U4,$AF$3:$AN$5,7,0)</f>
        <v>74</v>
      </c>
      <c r="AB4" s="26">
        <f t="array" ref="AB4">VLOOKUP($U4,$AF$3:$AN$5,8,0)</f>
        <v>9</v>
      </c>
      <c r="AC4" s="26">
        <f t="array" ref="AC4">VLOOKUP($U4,$AF$3:$AN$5,9,0)</f>
        <v>40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11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83</v>
      </c>
      <c r="AL4" s="32">
        <f t="array" ref="AL4">SUMIF('ТУР3'!home,AF4,'ТУР3'!visitorscore)+SUMIF('ТУР3'!visitor,AF4,'ТУР3'!homescore)</f>
        <v>74</v>
      </c>
      <c r="AM4" s="7">
        <f t="shared" si="2"/>
        <v>9</v>
      </c>
      <c r="AN4" s="31">
        <f t="array" ref="AN4">AH4*Options!$B$2+AI4*Options!$B$3+AJ4*Options!$B$4+VLOOKUP(AF4,$E$4:$F$9,2,0)</f>
        <v>40</v>
      </c>
      <c r="AO4" s="11">
        <f t="shared" si="3"/>
        <v>4000090083</v>
      </c>
    </row>
    <row r="5">
      <c r="A5" s="11"/>
      <c r="B5" s="8"/>
      <c r="C5" s="40" t="s">
        <v>52</v>
      </c>
      <c r="D5" s="96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73</v>
      </c>
      <c r="AA5" s="26">
        <f t="array" ref="AA5">VLOOKUP($U5,$AF$3:$AN$5,7,0)</f>
        <v>75</v>
      </c>
      <c r="AB5" s="26">
        <f t="array" ref="AB5">VLOOKUP($U5,$AF$3:$AN$5,8,0)</f>
        <v>-2</v>
      </c>
      <c r="AC5" s="26">
        <f t="array" ref="AC5">VLOOKUP($U5,$AF$3:$AN$5,9,0)</f>
        <v>29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8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7">
        <f t="array" ref="AJ5">SUM(('ТУР3'!home=AF5)*('ТУР3'!homescore&lt;'ТУР3'!visitorscore),('ТУР3'!visitor=AF5)*('ТУР3'!visitorscore&lt;'ТУР3'!homescore))</f>
        <v>11</v>
      </c>
      <c r="AK5" s="31">
        <f t="array" ref="AK5">SUMIF('ТУР3'!home,AF5,'ТУР3'!homescore)+SUMIF('ТУР3'!visitor,AF5,'ТУР3'!visitorscore)</f>
        <v>75</v>
      </c>
      <c r="AL5" s="32">
        <f t="array" ref="AL5">SUMIF('ТУР3'!home,AF5,'ТУР3'!visitorscore)+SUMIF('ТУР3'!visitor,AF5,'ТУР3'!homescore)</f>
        <v>82</v>
      </c>
      <c r="AM5" s="7">
        <f t="shared" si="2"/>
        <v>-7</v>
      </c>
      <c r="AN5" s="31">
        <f t="array" ref="AN5">AH5*Options!$B$2+AI5*Options!$B$3+AJ5*Options!$B$4+VLOOKUP(AF5,$E$4:$F$9,2,0)</f>
        <v>29</v>
      </c>
      <c r="AO5" s="11">
        <f t="shared" si="3"/>
        <v>2899930075</v>
      </c>
    </row>
    <row r="6">
      <c r="A6" s="11"/>
      <c r="B6" s="8"/>
      <c r="C6" s="40" t="s">
        <v>54</v>
      </c>
      <c r="D6" s="96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7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8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9" t="s">
        <v>32</v>
      </c>
      <c r="C8" s="100" t="s">
        <v>13</v>
      </c>
      <c r="D8" s="100" t="s">
        <v>13</v>
      </c>
      <c r="E8" s="100" t="s">
        <v>33</v>
      </c>
      <c r="F8" s="100" t="s">
        <v>34</v>
      </c>
      <c r="G8" s="101" t="s">
        <v>35</v>
      </c>
      <c r="H8" s="16"/>
      <c r="I8" s="4"/>
      <c r="J8" s="102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3"/>
      <c r="N9" s="10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5"/>
      <c r="C10" s="7"/>
      <c r="D10" s="7"/>
      <c r="E10" s="7"/>
      <c r="F10" s="7"/>
      <c r="G10" s="7"/>
      <c r="H10" s="7"/>
      <c r="I10" s="7"/>
      <c r="J10" s="7"/>
      <c r="K10" s="7"/>
      <c r="L10" s="7"/>
      <c r="M10" s="103"/>
      <c r="N10" s="104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6"/>
      <c r="B11" s="107">
        <v>0.5833333333333334</v>
      </c>
      <c r="C11" s="108" t="str">
        <f t="shared" ref="C11:C13" si="4">TRIM($D$4)</f>
        <v>Испания</v>
      </c>
      <c r="D11" s="108" t="str">
        <f t="shared" ref="D11:D16" si="5">TRIM($D$5)</f>
        <v>Нидерланды</v>
      </c>
      <c r="E11" s="108" t="str">
        <f t="shared" ref="E11:E13" si="6">$E$4</f>
        <v>flame</v>
      </c>
      <c r="F11" s="108" t="str">
        <f t="shared" ref="F11:F16" si="7">$E$5</f>
        <v>Mentill</v>
      </c>
      <c r="G11" s="100">
        <f t="shared" ref="G11:G46" si="8">SUM(K11)</f>
        <v>2</v>
      </c>
      <c r="H11" s="102"/>
      <c r="I11" s="100">
        <f t="shared" ref="I11:I17" si="9">SUM(L11)</f>
        <v>3</v>
      </c>
      <c r="J11" s="102"/>
      <c r="K11" s="108">
        <v>2.0</v>
      </c>
      <c r="L11" s="108">
        <v>3.0</v>
      </c>
      <c r="M11" s="103"/>
      <c r="N11" s="104"/>
      <c r="O11" s="7"/>
      <c r="P11" s="7"/>
      <c r="Q11" s="7"/>
      <c r="R11" s="7"/>
      <c r="S11" s="7">
        <v>1.0</v>
      </c>
      <c r="T11" s="109">
        <v>169.0</v>
      </c>
      <c r="U11" s="110" t="str">
        <f t="shared" ref="U11:U46" si="10">TEXT(B11,"h:mm")&amp;" "&amp;($C$1)&amp;" ("&amp;C11&amp;") "&amp;E11&amp;" "&amp;" - ("&amp;D11&amp;") "&amp;F11&amp;""</f>
        <v>14:00 Penalty shot cup (Испания) flame  - (Нидерланды) Mentill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6"/>
      <c r="B12" s="107">
        <v>0.5868055555555556</v>
      </c>
      <c r="C12" s="108" t="str">
        <f t="shared" si="4"/>
        <v>Испания</v>
      </c>
      <c r="D12" s="108" t="str">
        <f t="shared" si="5"/>
        <v>Нидерланды</v>
      </c>
      <c r="E12" s="108" t="str">
        <f t="shared" si="6"/>
        <v>flame</v>
      </c>
      <c r="F12" s="108" t="str">
        <f t="shared" si="7"/>
        <v>Mentill</v>
      </c>
      <c r="G12" s="100">
        <f t="shared" si="8"/>
        <v>4</v>
      </c>
      <c r="H12" s="102"/>
      <c r="I12" s="100">
        <f t="shared" si="9"/>
        <v>2</v>
      </c>
      <c r="J12" s="102"/>
      <c r="K12" s="108">
        <v>4.0</v>
      </c>
      <c r="L12" s="108">
        <v>2.0</v>
      </c>
      <c r="M12" s="103">
        <v>4.0</v>
      </c>
      <c r="N12" s="104"/>
      <c r="O12" s="7"/>
      <c r="P12" s="7"/>
      <c r="Q12" s="7"/>
      <c r="R12" s="7"/>
      <c r="S12" s="7">
        <v>2.0</v>
      </c>
      <c r="T12" s="109">
        <v>170.0</v>
      </c>
      <c r="U12" s="110" t="str">
        <f t="shared" si="10"/>
        <v>14:05 Penalty shot cup (Испания) flame  - (Нидерланды) Mentill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6"/>
      <c r="B13" s="107">
        <v>0.5902777777777778</v>
      </c>
      <c r="C13" s="108" t="str">
        <f t="shared" si="4"/>
        <v>Испания</v>
      </c>
      <c r="D13" s="108" t="str">
        <f t="shared" si="5"/>
        <v>Нидерланды</v>
      </c>
      <c r="E13" s="108" t="str">
        <f t="shared" si="6"/>
        <v>flame</v>
      </c>
      <c r="F13" s="108" t="str">
        <f t="shared" si="7"/>
        <v>Mentill</v>
      </c>
      <c r="G13" s="100">
        <f t="shared" si="8"/>
        <v>4</v>
      </c>
      <c r="H13" s="102"/>
      <c r="I13" s="100">
        <f t="shared" si="9"/>
        <v>2</v>
      </c>
      <c r="J13" s="102"/>
      <c r="K13" s="108">
        <v>4.0</v>
      </c>
      <c r="L13" s="108">
        <v>2.0</v>
      </c>
      <c r="M13" s="103"/>
      <c r="N13" s="104"/>
      <c r="O13" s="7"/>
      <c r="P13" s="7"/>
      <c r="Q13" s="7"/>
      <c r="R13" s="7"/>
      <c r="S13" s="7">
        <v>3.0</v>
      </c>
      <c r="T13" s="109">
        <v>171.0</v>
      </c>
      <c r="U13" s="110" t="str">
        <f t="shared" si="10"/>
        <v>14:10 Penalty shot cup (Испания) flame  - (Нидерланды) Mentill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6"/>
      <c r="B14" s="107">
        <v>0.59375</v>
      </c>
      <c r="C14" s="108" t="str">
        <f t="shared" ref="C14:C19" si="12">TRIM($D$6)</f>
        <v>Германия</v>
      </c>
      <c r="D14" s="108" t="str">
        <f t="shared" si="5"/>
        <v>Нидерланды</v>
      </c>
      <c r="E14" s="108" t="str">
        <f t="shared" ref="E14:E19" si="13">$E$6</f>
        <v>Dresel</v>
      </c>
      <c r="F14" s="108" t="str">
        <f t="shared" si="7"/>
        <v>Mentill</v>
      </c>
      <c r="G14" s="100">
        <f t="shared" si="8"/>
        <v>4</v>
      </c>
      <c r="H14" s="102"/>
      <c r="I14" s="100">
        <f t="shared" si="9"/>
        <v>4</v>
      </c>
      <c r="J14" s="102"/>
      <c r="K14" s="108">
        <v>4.0</v>
      </c>
      <c r="L14" s="108">
        <v>4.0</v>
      </c>
      <c r="M14" s="103"/>
      <c r="N14" s="104"/>
      <c r="O14" s="7"/>
      <c r="P14" s="7"/>
      <c r="Q14" s="7"/>
      <c r="R14" s="7"/>
      <c r="S14" s="7">
        <v>1.0</v>
      </c>
      <c r="T14" s="109">
        <v>172.0</v>
      </c>
      <c r="U14" s="110" t="str">
        <f t="shared" si="10"/>
        <v>14:15 Penalty shot cup (Германия) Dresel  - (Нидерланды) Mentill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6"/>
      <c r="B15" s="107">
        <v>0.5972222222222222</v>
      </c>
      <c r="C15" s="108" t="str">
        <f t="shared" si="12"/>
        <v>Германия</v>
      </c>
      <c r="D15" s="108" t="str">
        <f t="shared" si="5"/>
        <v>Нидерланды</v>
      </c>
      <c r="E15" s="108" t="str">
        <f t="shared" si="13"/>
        <v>Dresel</v>
      </c>
      <c r="F15" s="108" t="str">
        <f t="shared" si="7"/>
        <v>Mentill</v>
      </c>
      <c r="G15" s="100">
        <f t="shared" si="8"/>
        <v>3</v>
      </c>
      <c r="H15" s="102"/>
      <c r="I15" s="100">
        <f t="shared" si="9"/>
        <v>4</v>
      </c>
      <c r="J15" s="102"/>
      <c r="K15" s="108">
        <v>3.0</v>
      </c>
      <c r="L15" s="108">
        <v>4.0</v>
      </c>
      <c r="M15" s="103"/>
      <c r="N15" s="104"/>
      <c r="O15" s="7"/>
      <c r="P15" s="7"/>
      <c r="Q15" s="7"/>
      <c r="R15" s="7"/>
      <c r="S15" s="7">
        <v>2.0</v>
      </c>
      <c r="T15" s="109">
        <v>173.0</v>
      </c>
      <c r="U15" s="110" t="str">
        <f t="shared" si="10"/>
        <v>14:20 Penalty shot cup (Германия) Dresel  - (Нидерланды) Mentill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6"/>
      <c r="B16" s="107">
        <v>0.6006944444444444</v>
      </c>
      <c r="C16" s="108" t="str">
        <f t="shared" si="12"/>
        <v>Германия</v>
      </c>
      <c r="D16" s="108" t="str">
        <f t="shared" si="5"/>
        <v>Нидерланды</v>
      </c>
      <c r="E16" s="108" t="str">
        <f t="shared" si="13"/>
        <v>Dresel</v>
      </c>
      <c r="F16" s="108" t="str">
        <f t="shared" si="7"/>
        <v>Mentill</v>
      </c>
      <c r="G16" s="100">
        <f t="shared" si="8"/>
        <v>4</v>
      </c>
      <c r="H16" s="102"/>
      <c r="I16" s="100">
        <f t="shared" si="9"/>
        <v>5</v>
      </c>
      <c r="J16" s="102"/>
      <c r="K16" s="108">
        <v>4.0</v>
      </c>
      <c r="L16" s="108">
        <v>5.0</v>
      </c>
      <c r="M16" s="103"/>
      <c r="N16" s="104"/>
      <c r="O16" s="7"/>
      <c r="P16" s="7"/>
      <c r="Q16" s="7"/>
      <c r="R16" s="7"/>
      <c r="S16" s="7">
        <v>3.0</v>
      </c>
      <c r="T16" s="109">
        <v>174.0</v>
      </c>
      <c r="U16" s="110" t="str">
        <f t="shared" si="10"/>
        <v>14:25 Penalty shot cup (Германия) Dresel  - (Нидерланды) Mentill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1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6"/>
      <c r="B17" s="107">
        <v>0.6041666666666666</v>
      </c>
      <c r="C17" s="108" t="str">
        <f t="shared" si="12"/>
        <v>Германия</v>
      </c>
      <c r="D17" s="108" t="str">
        <f t="shared" ref="D17:D22" si="14">TRIM($D$4)</f>
        <v>Испания</v>
      </c>
      <c r="E17" s="108" t="str">
        <f t="shared" si="13"/>
        <v>Dresel</v>
      </c>
      <c r="F17" s="108" t="str">
        <f t="shared" ref="F17:F22" si="15">$E$4</f>
        <v>flame</v>
      </c>
      <c r="G17" s="100">
        <f t="shared" si="8"/>
        <v>0</v>
      </c>
      <c r="H17" s="102"/>
      <c r="I17" s="100">
        <f t="shared" si="9"/>
        <v>0</v>
      </c>
      <c r="J17" s="102"/>
      <c r="K17" s="26" t="s">
        <v>41</v>
      </c>
      <c r="L17" s="26" t="s">
        <v>41</v>
      </c>
      <c r="M17" s="103"/>
      <c r="N17" s="104"/>
      <c r="O17" s="113"/>
      <c r="P17" s="7"/>
      <c r="Q17" s="113"/>
      <c r="R17" s="113"/>
      <c r="S17" s="7">
        <v>1.0</v>
      </c>
      <c r="T17" s="109">
        <v>175.0</v>
      </c>
      <c r="U17" s="110" t="str">
        <f t="shared" si="10"/>
        <v>14:30 Penalty shot cup (Германия) Dresel  - (Испания) flame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6"/>
      <c r="B18" s="107">
        <v>0.6076388888888888</v>
      </c>
      <c r="C18" s="108" t="str">
        <f t="shared" si="12"/>
        <v>Германия</v>
      </c>
      <c r="D18" s="108" t="str">
        <f t="shared" si="14"/>
        <v>Испания</v>
      </c>
      <c r="E18" s="108" t="str">
        <f t="shared" si="13"/>
        <v>Dresel</v>
      </c>
      <c r="F18" s="108" t="str">
        <f t="shared" si="15"/>
        <v>flame</v>
      </c>
      <c r="G18" s="100">
        <f t="shared" si="8"/>
        <v>4</v>
      </c>
      <c r="H18" s="102"/>
      <c r="I18" s="100">
        <f t="shared" ref="I18:I22" si="16">SUM(L18,O18)</f>
        <v>2</v>
      </c>
      <c r="J18" s="102"/>
      <c r="K18" s="108">
        <v>4.0</v>
      </c>
      <c r="L18" s="108">
        <v>2.0</v>
      </c>
      <c r="M18" s="103"/>
      <c r="N18" s="104"/>
      <c r="O18" s="113"/>
      <c r="P18" s="7"/>
      <c r="Q18" s="113"/>
      <c r="R18" s="113"/>
      <c r="S18" s="7">
        <v>2.0</v>
      </c>
      <c r="T18" s="109">
        <v>176.0</v>
      </c>
      <c r="U18" s="110" t="str">
        <f t="shared" si="10"/>
        <v>14:35 Penalty shot cup (Германия) Dresel  - (Испания) flame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6"/>
      <c r="B19" s="107">
        <v>0.6111111111111112</v>
      </c>
      <c r="C19" s="108" t="str">
        <f t="shared" si="12"/>
        <v>Германия</v>
      </c>
      <c r="D19" s="108" t="str">
        <f t="shared" si="14"/>
        <v>Испания</v>
      </c>
      <c r="E19" s="108" t="str">
        <f t="shared" si="13"/>
        <v>Dresel</v>
      </c>
      <c r="F19" s="108" t="str">
        <f t="shared" si="15"/>
        <v>flame</v>
      </c>
      <c r="G19" s="100">
        <f t="shared" si="8"/>
        <v>4</v>
      </c>
      <c r="H19" s="102"/>
      <c r="I19" s="100">
        <f t="shared" si="16"/>
        <v>2</v>
      </c>
      <c r="J19" s="102"/>
      <c r="K19" s="108">
        <v>4.0</v>
      </c>
      <c r="L19" s="108">
        <v>2.0</v>
      </c>
      <c r="M19" s="103"/>
      <c r="N19" s="104"/>
      <c r="O19" s="113"/>
      <c r="P19" s="7"/>
      <c r="Q19" s="113"/>
      <c r="R19" s="113"/>
      <c r="S19" s="7">
        <v>3.0</v>
      </c>
      <c r="T19" s="109">
        <v>177.0</v>
      </c>
      <c r="U19" s="110" t="str">
        <f t="shared" si="10"/>
        <v>14:40 Penalty shot cup (Германия) Dresel  - (Испания) flame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6"/>
      <c r="B20" s="107">
        <v>0.6145833333333334</v>
      </c>
      <c r="C20" s="108" t="str">
        <f t="shared" ref="C20:C25" si="17">TRIM($D$5)</f>
        <v>Нидерланды</v>
      </c>
      <c r="D20" s="108" t="str">
        <f t="shared" si="14"/>
        <v>Испания</v>
      </c>
      <c r="E20" s="108" t="str">
        <f t="shared" ref="E20:E25" si="18">$E$5</f>
        <v>Mentill</v>
      </c>
      <c r="F20" s="108" t="str">
        <f t="shared" si="15"/>
        <v>flame</v>
      </c>
      <c r="G20" s="100">
        <f t="shared" si="8"/>
        <v>4</v>
      </c>
      <c r="H20" s="102"/>
      <c r="I20" s="100">
        <f t="shared" si="16"/>
        <v>2</v>
      </c>
      <c r="J20" s="102"/>
      <c r="K20" s="108">
        <v>4.0</v>
      </c>
      <c r="L20" s="108">
        <v>2.0</v>
      </c>
      <c r="M20" s="103"/>
      <c r="N20" s="104"/>
      <c r="O20" s="113"/>
      <c r="P20" s="7"/>
      <c r="Q20" s="113"/>
      <c r="R20" s="113"/>
      <c r="S20" s="7">
        <v>1.0</v>
      </c>
      <c r="T20" s="109">
        <v>178.0</v>
      </c>
      <c r="U20" s="110" t="str">
        <f t="shared" si="10"/>
        <v>14:45 Penalty shot cup (Нидерланды) Mentill  - (Испания) flame</v>
      </c>
      <c r="V20" s="11" t="str">
        <f t="shared" si="11"/>
        <v>4:2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6"/>
      <c r="B21" s="107">
        <v>0.6180555555555556</v>
      </c>
      <c r="C21" s="108" t="str">
        <f t="shared" si="17"/>
        <v>Нидерланды</v>
      </c>
      <c r="D21" s="108" t="str">
        <f t="shared" si="14"/>
        <v>Испания</v>
      </c>
      <c r="E21" s="108" t="str">
        <f t="shared" si="18"/>
        <v>Mentill</v>
      </c>
      <c r="F21" s="108" t="str">
        <f t="shared" si="15"/>
        <v>flame</v>
      </c>
      <c r="G21" s="100">
        <f t="shared" si="8"/>
        <v>3</v>
      </c>
      <c r="H21" s="102"/>
      <c r="I21" s="100">
        <f t="shared" si="16"/>
        <v>4</v>
      </c>
      <c r="J21" s="102"/>
      <c r="K21" s="108">
        <v>3.0</v>
      </c>
      <c r="L21" s="108">
        <v>4.0</v>
      </c>
      <c r="M21" s="7"/>
      <c r="N21" s="104"/>
      <c r="O21" s="113"/>
      <c r="P21" s="7"/>
      <c r="Q21" s="113"/>
      <c r="R21" s="113"/>
      <c r="S21" s="7">
        <v>2.0</v>
      </c>
      <c r="T21" s="109">
        <v>179.0</v>
      </c>
      <c r="U21" s="110" t="str">
        <f t="shared" si="10"/>
        <v>14:50 Penalty shot cup (Нидерланды) Mentill  - (Испания) flame</v>
      </c>
      <c r="V21" s="11" t="str">
        <f t="shared" si="11"/>
        <v>3:4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6"/>
      <c r="B22" s="107">
        <v>0.6215277777777778</v>
      </c>
      <c r="C22" s="108" t="str">
        <f t="shared" si="17"/>
        <v>Нидерланды</v>
      </c>
      <c r="D22" s="108" t="str">
        <f t="shared" si="14"/>
        <v>Испания</v>
      </c>
      <c r="E22" s="108" t="str">
        <f t="shared" si="18"/>
        <v>Mentill</v>
      </c>
      <c r="F22" s="108" t="str">
        <f t="shared" si="15"/>
        <v>flame</v>
      </c>
      <c r="G22" s="100">
        <f t="shared" si="8"/>
        <v>0</v>
      </c>
      <c r="H22" s="102"/>
      <c r="I22" s="100">
        <f t="shared" si="16"/>
        <v>0</v>
      </c>
      <c r="J22" s="102"/>
      <c r="K22" s="108" t="s">
        <v>41</v>
      </c>
      <c r="L22" s="108" t="s">
        <v>41</v>
      </c>
      <c r="M22" s="7">
        <v>4.0</v>
      </c>
      <c r="N22" s="104"/>
      <c r="O22" s="7"/>
      <c r="P22" s="7"/>
      <c r="Q22" s="7"/>
      <c r="R22" s="7"/>
      <c r="S22" s="7">
        <v>3.0</v>
      </c>
      <c r="T22" s="109">
        <v>180.0</v>
      </c>
      <c r="U22" s="110" t="str">
        <f t="shared" si="10"/>
        <v>14:55 Penalty shot cup (Нидерланды) Mentill  - (Испания) flame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7">
        <v>0.625</v>
      </c>
      <c r="C23" s="108" t="str">
        <f t="shared" si="17"/>
        <v>Нидерланды</v>
      </c>
      <c r="D23" s="108" t="str">
        <f t="shared" ref="D23:D28" si="19">TRIM($D$6)</f>
        <v>Германия</v>
      </c>
      <c r="E23" s="108" t="str">
        <f t="shared" si="18"/>
        <v>Mentill</v>
      </c>
      <c r="F23" s="108" t="str">
        <f t="shared" ref="F23:F28" si="20">$E$6</f>
        <v>Dresel</v>
      </c>
      <c r="G23" s="100">
        <f t="shared" si="8"/>
        <v>5</v>
      </c>
      <c r="H23" s="102"/>
      <c r="I23" s="100">
        <f t="shared" ref="I23:I29" si="21">SUM(L23)</f>
        <v>3</v>
      </c>
      <c r="J23" s="102"/>
      <c r="K23" s="108">
        <v>5.0</v>
      </c>
      <c r="L23" s="108">
        <v>3.0</v>
      </c>
      <c r="M23" s="7"/>
      <c r="N23" s="110"/>
      <c r="O23" s="7"/>
      <c r="P23" s="7"/>
      <c r="Q23" s="7"/>
      <c r="R23" s="7"/>
      <c r="S23" s="7">
        <v>1.0</v>
      </c>
      <c r="T23" s="109">
        <v>181.0</v>
      </c>
      <c r="U23" s="110" t="str">
        <f t="shared" si="10"/>
        <v>15:00 Penalty shot cup (Нидерланды) Mentill  - (Германия) Dresel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7">
        <v>0.6284722222222222</v>
      </c>
      <c r="C24" s="108" t="str">
        <f t="shared" si="17"/>
        <v>Нидерланды</v>
      </c>
      <c r="D24" s="108" t="str">
        <f t="shared" si="19"/>
        <v>Германия</v>
      </c>
      <c r="E24" s="108" t="str">
        <f t="shared" si="18"/>
        <v>Mentill</v>
      </c>
      <c r="F24" s="108" t="str">
        <f t="shared" si="20"/>
        <v>Dresel</v>
      </c>
      <c r="G24" s="100">
        <f t="shared" si="8"/>
        <v>4</v>
      </c>
      <c r="H24" s="102"/>
      <c r="I24" s="100">
        <f t="shared" si="21"/>
        <v>1</v>
      </c>
      <c r="J24" s="102"/>
      <c r="K24" s="108">
        <v>4.0</v>
      </c>
      <c r="L24" s="108">
        <v>1.0</v>
      </c>
      <c r="M24" s="7"/>
      <c r="N24" s="110"/>
      <c r="O24" s="7"/>
      <c r="P24" s="7"/>
      <c r="Q24" s="7"/>
      <c r="R24" s="7"/>
      <c r="S24" s="7">
        <v>2.0</v>
      </c>
      <c r="T24" s="109">
        <v>182.0</v>
      </c>
      <c r="U24" s="110" t="str">
        <f t="shared" si="10"/>
        <v>15:05 Penalty shot cup (Нидерланды) Mentill  - (Германия) Dresel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7">
        <v>0.6319444444444444</v>
      </c>
      <c r="C25" s="108" t="str">
        <f t="shared" si="17"/>
        <v>Нидерланды</v>
      </c>
      <c r="D25" s="108" t="str">
        <f t="shared" si="19"/>
        <v>Германия</v>
      </c>
      <c r="E25" s="108" t="str">
        <f t="shared" si="18"/>
        <v>Mentill</v>
      </c>
      <c r="F25" s="108" t="str">
        <f t="shared" si="20"/>
        <v>Dresel</v>
      </c>
      <c r="G25" s="100">
        <f t="shared" si="8"/>
        <v>3</v>
      </c>
      <c r="H25" s="102"/>
      <c r="I25" s="100">
        <f t="shared" si="21"/>
        <v>2</v>
      </c>
      <c r="J25" s="102"/>
      <c r="K25" s="115">
        <v>3.0</v>
      </c>
      <c r="L25" s="115">
        <v>2.0</v>
      </c>
      <c r="M25" s="7"/>
      <c r="N25" s="110"/>
      <c r="O25" s="7"/>
      <c r="P25" s="7"/>
      <c r="Q25" s="7"/>
      <c r="R25" s="7"/>
      <c r="S25" s="7">
        <v>3.0</v>
      </c>
      <c r="T25" s="109">
        <v>183.0</v>
      </c>
      <c r="U25" s="110" t="str">
        <f t="shared" si="10"/>
        <v>15:10 Penalty shot cup (Нидерланды) Mentill  - (Германия) Dresel</v>
      </c>
      <c r="V25" s="11" t="str">
        <f t="shared" si="11"/>
        <v>3:2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7">
        <v>0.6354166666666666</v>
      </c>
      <c r="C26" s="108" t="str">
        <f t="shared" ref="C26:C31" si="22">TRIM($D$4)</f>
        <v>Испания</v>
      </c>
      <c r="D26" s="108" t="str">
        <f t="shared" si="19"/>
        <v>Германия</v>
      </c>
      <c r="E26" s="108" t="str">
        <f t="shared" ref="E26:E31" si="23">$E$4</f>
        <v>flame</v>
      </c>
      <c r="F26" s="108" t="str">
        <f t="shared" si="20"/>
        <v>Dresel</v>
      </c>
      <c r="G26" s="100">
        <f t="shared" si="8"/>
        <v>4</v>
      </c>
      <c r="H26" s="102"/>
      <c r="I26" s="100">
        <f t="shared" si="21"/>
        <v>1</v>
      </c>
      <c r="J26" s="102"/>
      <c r="K26" s="115">
        <v>4.0</v>
      </c>
      <c r="L26" s="115">
        <v>1.0</v>
      </c>
      <c r="M26" s="7"/>
      <c r="N26" s="110">
        <v>1.0</v>
      </c>
      <c r="O26" s="7"/>
      <c r="P26" s="7"/>
      <c r="Q26" s="7"/>
      <c r="R26" s="7"/>
      <c r="S26" s="7">
        <v>1.0</v>
      </c>
      <c r="T26" s="109">
        <v>184.0</v>
      </c>
      <c r="U26" s="110" t="str">
        <f t="shared" si="10"/>
        <v>15:15 Penalty shot cup (Испания) flame  - (Германия) Dresel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7">
        <v>0.6388888888888888</v>
      </c>
      <c r="C27" s="108" t="str">
        <f t="shared" si="22"/>
        <v>Испания</v>
      </c>
      <c r="D27" s="108" t="str">
        <f t="shared" si="19"/>
        <v>Германия</v>
      </c>
      <c r="E27" s="108" t="str">
        <f t="shared" si="23"/>
        <v>flame</v>
      </c>
      <c r="F27" s="108" t="str">
        <f t="shared" si="20"/>
        <v>Dresel</v>
      </c>
      <c r="G27" s="100">
        <f t="shared" si="8"/>
        <v>4</v>
      </c>
      <c r="H27" s="102"/>
      <c r="I27" s="100">
        <f t="shared" si="21"/>
        <v>2</v>
      </c>
      <c r="J27" s="102"/>
      <c r="K27" s="115">
        <v>4.0</v>
      </c>
      <c r="L27" s="115">
        <v>2.0</v>
      </c>
      <c r="M27" s="7"/>
      <c r="N27" s="110">
        <v>2.0</v>
      </c>
      <c r="O27" s="7"/>
      <c r="P27" s="7"/>
      <c r="Q27" s="7"/>
      <c r="R27" s="7"/>
      <c r="S27" s="7">
        <v>2.0</v>
      </c>
      <c r="T27" s="109">
        <v>185.0</v>
      </c>
      <c r="U27" s="110" t="str">
        <f t="shared" si="10"/>
        <v>15:20 Penalty shot cup (Испания) flame  - (Германия) Dresel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7">
        <v>0.6423611111111112</v>
      </c>
      <c r="C28" s="108" t="str">
        <f t="shared" si="22"/>
        <v>Испания</v>
      </c>
      <c r="D28" s="108" t="str">
        <f t="shared" si="19"/>
        <v>Германия</v>
      </c>
      <c r="E28" s="108" t="str">
        <f t="shared" si="23"/>
        <v>flame</v>
      </c>
      <c r="F28" s="108" t="str">
        <f t="shared" si="20"/>
        <v>Dresel</v>
      </c>
      <c r="G28" s="100">
        <f t="shared" si="8"/>
        <v>4</v>
      </c>
      <c r="H28" s="102"/>
      <c r="I28" s="100">
        <f t="shared" si="21"/>
        <v>5</v>
      </c>
      <c r="J28" s="102"/>
      <c r="K28" s="108">
        <v>4.0</v>
      </c>
      <c r="L28" s="108">
        <v>5.0</v>
      </c>
      <c r="M28" s="7"/>
      <c r="N28" s="110">
        <v>3.0</v>
      </c>
      <c r="O28" s="7"/>
      <c r="P28" s="7"/>
      <c r="Q28" s="7"/>
      <c r="R28" s="7"/>
      <c r="S28" s="7">
        <v>3.0</v>
      </c>
      <c r="T28" s="109">
        <v>186.0</v>
      </c>
      <c r="U28" s="110" t="str">
        <f t="shared" si="10"/>
        <v>15:25 Penalty shot cup (Испания) flame  - (Германия) Dresel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7">
        <v>0.6458333333333334</v>
      </c>
      <c r="C29" s="108" t="str">
        <f t="shared" si="22"/>
        <v>Испания</v>
      </c>
      <c r="D29" s="108" t="str">
        <f t="shared" ref="D29:D34" si="24">TRIM($D$5)</f>
        <v>Нидерланды</v>
      </c>
      <c r="E29" s="108" t="str">
        <f t="shared" si="23"/>
        <v>flame</v>
      </c>
      <c r="F29" s="108" t="str">
        <f t="shared" ref="F29:F34" si="25">$E$5</f>
        <v>Mentill</v>
      </c>
      <c r="G29" s="100">
        <f t="shared" si="8"/>
        <v>3</v>
      </c>
      <c r="H29" s="102"/>
      <c r="I29" s="100">
        <f t="shared" si="21"/>
        <v>3</v>
      </c>
      <c r="J29" s="100"/>
      <c r="K29" s="116">
        <v>3.0</v>
      </c>
      <c r="L29" s="108">
        <v>3.0</v>
      </c>
      <c r="M29" s="7"/>
      <c r="N29" s="110">
        <v>1.0</v>
      </c>
      <c r="O29" s="7"/>
      <c r="P29" s="7"/>
      <c r="Q29" s="7"/>
      <c r="R29" s="7"/>
      <c r="S29" s="7">
        <v>1.0</v>
      </c>
      <c r="T29" s="109">
        <v>187.0</v>
      </c>
      <c r="U29" s="110" t="str">
        <f t="shared" si="10"/>
        <v>15:30 Penalty shot cup (Испания) flame  - (Нидерланды) Mentill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7">
        <v>0.6493055555555556</v>
      </c>
      <c r="C30" s="108" t="str">
        <f t="shared" si="22"/>
        <v>Испания</v>
      </c>
      <c r="D30" s="108" t="str">
        <f t="shared" si="24"/>
        <v>Нидерланды</v>
      </c>
      <c r="E30" s="108" t="str">
        <f t="shared" si="23"/>
        <v>flame</v>
      </c>
      <c r="F30" s="108" t="str">
        <f t="shared" si="25"/>
        <v>Mentill</v>
      </c>
      <c r="G30" s="100">
        <f t="shared" si="8"/>
        <v>1</v>
      </c>
      <c r="H30" s="102"/>
      <c r="I30" s="100">
        <f t="shared" ref="I30:I34" si="26">SUM(L30,O30)</f>
        <v>3</v>
      </c>
      <c r="J30" s="102"/>
      <c r="K30" s="108">
        <v>1.0</v>
      </c>
      <c r="L30" s="108">
        <v>3.0</v>
      </c>
      <c r="M30" s="7"/>
      <c r="N30" s="110">
        <v>2.0</v>
      </c>
      <c r="O30" s="7"/>
      <c r="P30" s="7"/>
      <c r="Q30" s="7"/>
      <c r="R30" s="7"/>
      <c r="S30" s="7">
        <v>2.0</v>
      </c>
      <c r="T30" s="109">
        <v>188.0</v>
      </c>
      <c r="U30" s="110" t="str">
        <f t="shared" si="10"/>
        <v>15:35 Penalty shot cup (Испания) flame  - (Нидерланды) Mentill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7">
        <v>0.6527777777777778</v>
      </c>
      <c r="C31" s="108" t="str">
        <f t="shared" si="22"/>
        <v>Испания</v>
      </c>
      <c r="D31" s="108" t="str">
        <f t="shared" si="24"/>
        <v>Нидерланды</v>
      </c>
      <c r="E31" s="108" t="str">
        <f t="shared" si="23"/>
        <v>flame</v>
      </c>
      <c r="F31" s="108" t="str">
        <f t="shared" si="25"/>
        <v>Mentill</v>
      </c>
      <c r="G31" s="100">
        <f t="shared" si="8"/>
        <v>5</v>
      </c>
      <c r="H31" s="102"/>
      <c r="I31" s="100">
        <f t="shared" si="26"/>
        <v>5</v>
      </c>
      <c r="J31" s="102"/>
      <c r="K31" s="108">
        <v>5.0</v>
      </c>
      <c r="L31" s="108">
        <v>5.0</v>
      </c>
      <c r="M31" s="7"/>
      <c r="N31" s="110">
        <v>3.0</v>
      </c>
      <c r="O31" s="7"/>
      <c r="P31" s="7"/>
      <c r="Q31" s="7"/>
      <c r="R31" s="7"/>
      <c r="S31" s="7">
        <v>3.0</v>
      </c>
      <c r="T31" s="109">
        <v>189.0</v>
      </c>
      <c r="U31" s="110" t="str">
        <f t="shared" si="10"/>
        <v>15:40 Penalty shot cup (Испания) flame  - (Нидерланды) Mentill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7">
        <v>0.65625</v>
      </c>
      <c r="C32" s="108" t="str">
        <f t="shared" ref="C32:C37" si="27">TRIM($D$6)</f>
        <v>Германия</v>
      </c>
      <c r="D32" s="108" t="str">
        <f t="shared" si="24"/>
        <v>Нидерланды</v>
      </c>
      <c r="E32" s="108" t="str">
        <f t="shared" ref="E32:E37" si="28">$E$6</f>
        <v>Dresel</v>
      </c>
      <c r="F32" s="108" t="str">
        <f t="shared" si="25"/>
        <v>Mentill</v>
      </c>
      <c r="G32" s="100">
        <f t="shared" si="8"/>
        <v>4</v>
      </c>
      <c r="H32" s="102"/>
      <c r="I32" s="100">
        <f t="shared" si="26"/>
        <v>1</v>
      </c>
      <c r="J32" s="102"/>
      <c r="K32" s="108">
        <v>4.0</v>
      </c>
      <c r="L32" s="108">
        <v>1.0</v>
      </c>
      <c r="M32" s="7"/>
      <c r="N32" s="110">
        <v>1.0</v>
      </c>
      <c r="O32" s="7"/>
      <c r="P32" s="7"/>
      <c r="Q32" s="7"/>
      <c r="R32" s="7"/>
      <c r="S32" s="7">
        <v>1.0</v>
      </c>
      <c r="T32" s="109">
        <v>190.0</v>
      </c>
      <c r="U32" s="110" t="str">
        <f t="shared" si="10"/>
        <v>15:45 Penalty shot cup (Германия) Dresel  - (Нидерланды) Mentill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7">
        <v>0.6597222222222222</v>
      </c>
      <c r="C33" s="108" t="str">
        <f t="shared" si="27"/>
        <v>Германия</v>
      </c>
      <c r="D33" s="108" t="str">
        <f t="shared" si="24"/>
        <v>Нидерланды</v>
      </c>
      <c r="E33" s="108" t="str">
        <f t="shared" si="28"/>
        <v>Dresel</v>
      </c>
      <c r="F33" s="108" t="str">
        <f t="shared" si="25"/>
        <v>Mentill</v>
      </c>
      <c r="G33" s="100">
        <f t="shared" si="8"/>
        <v>5</v>
      </c>
      <c r="H33" s="102"/>
      <c r="I33" s="100">
        <f t="shared" si="26"/>
        <v>3</v>
      </c>
      <c r="J33" s="102">
        <v>5.0</v>
      </c>
      <c r="K33" s="108">
        <v>5.0</v>
      </c>
      <c r="L33" s="108">
        <v>3.0</v>
      </c>
      <c r="M33" s="7">
        <v>3.0</v>
      </c>
      <c r="N33" s="110">
        <v>2.0</v>
      </c>
      <c r="O33" s="7"/>
      <c r="P33" s="7"/>
      <c r="Q33" s="7"/>
      <c r="R33" s="7"/>
      <c r="S33" s="7">
        <v>2.0</v>
      </c>
      <c r="T33" s="109">
        <v>191.0</v>
      </c>
      <c r="U33" s="110" t="str">
        <f t="shared" si="10"/>
        <v>15:50 Penalty shot cup (Германия) Dresel  - (Нидерланды) Mentill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7">
        <v>0.6631944444444444</v>
      </c>
      <c r="C34" s="108" t="str">
        <f t="shared" si="27"/>
        <v>Германия</v>
      </c>
      <c r="D34" s="108" t="str">
        <f t="shared" si="24"/>
        <v>Нидерланды</v>
      </c>
      <c r="E34" s="108" t="str">
        <f t="shared" si="28"/>
        <v>Dresel</v>
      </c>
      <c r="F34" s="108" t="str">
        <f t="shared" si="25"/>
        <v>Mentill</v>
      </c>
      <c r="G34" s="100">
        <f t="shared" si="8"/>
        <v>4</v>
      </c>
      <c r="H34" s="102"/>
      <c r="I34" s="100">
        <f t="shared" si="26"/>
        <v>4</v>
      </c>
      <c r="J34" s="102"/>
      <c r="K34" s="108">
        <v>4.0</v>
      </c>
      <c r="L34" s="108">
        <v>4.0</v>
      </c>
      <c r="M34" s="7"/>
      <c r="N34" s="110">
        <v>3.0</v>
      </c>
      <c r="O34" s="7"/>
      <c r="P34" s="7"/>
      <c r="Q34" s="7"/>
      <c r="R34" s="7"/>
      <c r="S34" s="7">
        <v>3.0</v>
      </c>
      <c r="T34" s="109">
        <v>192.0</v>
      </c>
      <c r="U34" s="110" t="str">
        <f t="shared" si="10"/>
        <v>15:55 Penalty shot cup (Германия) Dresel  - (Нидерланды) Mentill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7">
        <v>0.6666666666666666</v>
      </c>
      <c r="C35" s="108" t="str">
        <f t="shared" si="27"/>
        <v>Германия</v>
      </c>
      <c r="D35" s="108" t="str">
        <f t="shared" ref="D35:D40" si="29">TRIM($D$4)</f>
        <v>Испания</v>
      </c>
      <c r="E35" s="108" t="str">
        <f t="shared" si="28"/>
        <v>Dresel</v>
      </c>
      <c r="F35" s="108" t="str">
        <f t="shared" ref="F35:F40" si="30">$E$4</f>
        <v>flame</v>
      </c>
      <c r="G35" s="100">
        <f t="shared" si="8"/>
        <v>4</v>
      </c>
      <c r="H35" s="102"/>
      <c r="I35" s="100">
        <f t="shared" ref="I35:I46" si="31">SUM(L35)</f>
        <v>1</v>
      </c>
      <c r="J35" s="102"/>
      <c r="K35" s="108">
        <v>4.0</v>
      </c>
      <c r="L35" s="108">
        <v>1.0</v>
      </c>
      <c r="M35" s="7"/>
      <c r="N35" s="110">
        <v>1.0</v>
      </c>
      <c r="O35" s="7"/>
      <c r="P35" s="7"/>
      <c r="Q35" s="7"/>
      <c r="R35" s="7"/>
      <c r="S35" s="7">
        <v>1.0</v>
      </c>
      <c r="T35" s="109">
        <v>193.0</v>
      </c>
      <c r="U35" s="110" t="str">
        <f t="shared" si="10"/>
        <v>16:00 Penalty shot cup (Германия) Dresel  - (Испания) flame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7">
        <v>0.6701388888888888</v>
      </c>
      <c r="C36" s="108" t="str">
        <f t="shared" si="27"/>
        <v>Германия</v>
      </c>
      <c r="D36" s="108" t="str">
        <f t="shared" si="29"/>
        <v>Испания</v>
      </c>
      <c r="E36" s="108" t="str">
        <f t="shared" si="28"/>
        <v>Dresel</v>
      </c>
      <c r="F36" s="108" t="str">
        <f t="shared" si="30"/>
        <v>flame</v>
      </c>
      <c r="G36" s="100">
        <f t="shared" si="8"/>
        <v>5</v>
      </c>
      <c r="H36" s="102"/>
      <c r="I36" s="100">
        <f t="shared" si="31"/>
        <v>5</v>
      </c>
      <c r="J36" s="102"/>
      <c r="K36" s="108">
        <v>5.0</v>
      </c>
      <c r="L36" s="108">
        <v>5.0</v>
      </c>
      <c r="M36" s="7"/>
      <c r="N36" s="110">
        <v>2.0</v>
      </c>
      <c r="O36" s="7"/>
      <c r="P36" s="7"/>
      <c r="Q36" s="7"/>
      <c r="R36" s="7"/>
      <c r="S36" s="7">
        <v>2.0</v>
      </c>
      <c r="T36" s="109">
        <v>194.0</v>
      </c>
      <c r="U36" s="110" t="str">
        <f t="shared" si="10"/>
        <v>16:05 Penalty shot cup (Германия) Dresel  - (Испания) flame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7">
        <v>0.6736111111111112</v>
      </c>
      <c r="C37" s="108" t="str">
        <f t="shared" si="27"/>
        <v>Германия</v>
      </c>
      <c r="D37" s="108" t="str">
        <f t="shared" si="29"/>
        <v>Испания</v>
      </c>
      <c r="E37" s="108" t="str">
        <f t="shared" si="28"/>
        <v>Dresel</v>
      </c>
      <c r="F37" s="108" t="str">
        <f t="shared" si="30"/>
        <v>flame</v>
      </c>
      <c r="G37" s="100">
        <f t="shared" si="8"/>
        <v>4</v>
      </c>
      <c r="H37" s="102"/>
      <c r="I37" s="100">
        <f t="shared" si="31"/>
        <v>4</v>
      </c>
      <c r="J37" s="102"/>
      <c r="K37" s="108">
        <v>4.0</v>
      </c>
      <c r="L37" s="108">
        <v>4.0</v>
      </c>
      <c r="M37" s="7"/>
      <c r="N37" s="110">
        <v>3.0</v>
      </c>
      <c r="O37" s="7"/>
      <c r="P37" s="7"/>
      <c r="Q37" s="7"/>
      <c r="R37" s="7"/>
      <c r="S37" s="7">
        <v>3.0</v>
      </c>
      <c r="T37" s="109">
        <v>195.0</v>
      </c>
      <c r="U37" s="110" t="str">
        <f t="shared" si="10"/>
        <v>16:10 Penalty shot cup (Германия) Dresel  - (Испания) flame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7">
        <v>0.6770833333333334</v>
      </c>
      <c r="C38" s="108" t="str">
        <f t="shared" ref="C38:C43" si="32">TRIM($D$5)</f>
        <v>Нидерланды</v>
      </c>
      <c r="D38" s="108" t="str">
        <f t="shared" si="29"/>
        <v>Испания</v>
      </c>
      <c r="E38" s="108" t="str">
        <f t="shared" ref="E38:E43" si="33">$E$5</f>
        <v>Mentill</v>
      </c>
      <c r="F38" s="108" t="str">
        <f t="shared" si="30"/>
        <v>flame</v>
      </c>
      <c r="G38" s="100">
        <f t="shared" si="8"/>
        <v>4</v>
      </c>
      <c r="H38" s="11"/>
      <c r="I38" s="100">
        <f t="shared" si="31"/>
        <v>4</v>
      </c>
      <c r="J38" s="11"/>
      <c r="K38" s="108">
        <v>4.0</v>
      </c>
      <c r="L38" s="108">
        <v>4.0</v>
      </c>
      <c r="M38" s="114"/>
      <c r="N38" s="110">
        <v>1.0</v>
      </c>
      <c r="O38" s="11"/>
      <c r="P38" s="11"/>
      <c r="Q38" s="11"/>
      <c r="R38" s="11"/>
      <c r="S38" s="7">
        <v>1.0</v>
      </c>
      <c r="T38" s="109">
        <v>196.0</v>
      </c>
      <c r="U38" s="110" t="str">
        <f t="shared" si="10"/>
        <v>16:15 Penalty shot cup (Нидерланды) Mentill  - (Испания) flame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7">
        <v>0.6805555555555556</v>
      </c>
      <c r="C39" s="108" t="str">
        <f t="shared" si="32"/>
        <v>Нидерланды</v>
      </c>
      <c r="D39" s="108" t="str">
        <f t="shared" si="29"/>
        <v>Испания</v>
      </c>
      <c r="E39" s="108" t="str">
        <f t="shared" si="33"/>
        <v>Mentill</v>
      </c>
      <c r="F39" s="108" t="str">
        <f t="shared" si="30"/>
        <v>flame</v>
      </c>
      <c r="G39" s="100">
        <f t="shared" si="8"/>
        <v>5</v>
      </c>
      <c r="H39" s="11"/>
      <c r="I39" s="100">
        <f t="shared" si="31"/>
        <v>3</v>
      </c>
      <c r="J39" s="11"/>
      <c r="K39" s="108">
        <v>5.0</v>
      </c>
      <c r="L39" s="108">
        <v>3.0</v>
      </c>
      <c r="M39" s="114"/>
      <c r="N39" s="110">
        <v>2.0</v>
      </c>
      <c r="O39" s="11"/>
      <c r="P39" s="11"/>
      <c r="Q39" s="11"/>
      <c r="R39" s="11"/>
      <c r="S39" s="7">
        <v>2.0</v>
      </c>
      <c r="T39" s="109">
        <v>197.0</v>
      </c>
      <c r="U39" s="110" t="str">
        <f t="shared" si="10"/>
        <v>16:20 Penalty shot cup (Нидерланды) Mentill  - (Испания) flame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7">
        <v>0.6840277777777778</v>
      </c>
      <c r="C40" s="108" t="str">
        <f t="shared" si="32"/>
        <v>Нидерланды</v>
      </c>
      <c r="D40" s="108" t="str">
        <f t="shared" si="29"/>
        <v>Испания</v>
      </c>
      <c r="E40" s="108" t="str">
        <f t="shared" si="33"/>
        <v>Mentill</v>
      </c>
      <c r="F40" s="108" t="str">
        <f t="shared" si="30"/>
        <v>flame</v>
      </c>
      <c r="G40" s="100">
        <f t="shared" si="8"/>
        <v>4</v>
      </c>
      <c r="H40" s="11"/>
      <c r="I40" s="100">
        <f t="shared" si="31"/>
        <v>4</v>
      </c>
      <c r="J40" s="11"/>
      <c r="K40" s="108">
        <v>4.0</v>
      </c>
      <c r="L40" s="108">
        <v>4.0</v>
      </c>
      <c r="M40" s="8"/>
      <c r="N40" s="110">
        <v>3.0</v>
      </c>
      <c r="O40" s="11"/>
      <c r="P40" s="11"/>
      <c r="Q40" s="11"/>
      <c r="R40" s="11"/>
      <c r="S40" s="7">
        <v>3.0</v>
      </c>
      <c r="T40" s="109">
        <v>198.0</v>
      </c>
      <c r="U40" s="110" t="str">
        <f t="shared" si="10"/>
        <v>16:25 Penalty shot cup (Нидерланды) Mentill  - (Испания) flame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7">
        <v>0.6875</v>
      </c>
      <c r="C41" s="108" t="str">
        <f t="shared" si="32"/>
        <v>Нидерланды</v>
      </c>
      <c r="D41" s="108" t="str">
        <f t="shared" ref="D41:D46" si="34">TRIM($D$6)</f>
        <v>Германия</v>
      </c>
      <c r="E41" s="108" t="str">
        <f t="shared" si="33"/>
        <v>Mentill</v>
      </c>
      <c r="F41" s="108" t="str">
        <f t="shared" ref="F41:F46" si="35">$E$6</f>
        <v>Dresel</v>
      </c>
      <c r="G41" s="100">
        <f t="shared" si="8"/>
        <v>4</v>
      </c>
      <c r="H41" s="11"/>
      <c r="I41" s="100">
        <f t="shared" si="31"/>
        <v>1</v>
      </c>
      <c r="J41" s="11"/>
      <c r="K41" s="108">
        <v>4.0</v>
      </c>
      <c r="L41" s="108">
        <v>1.0</v>
      </c>
      <c r="M41" s="8"/>
      <c r="N41" s="110">
        <v>3.0</v>
      </c>
      <c r="O41" s="11"/>
      <c r="P41" s="11"/>
      <c r="Q41" s="11"/>
      <c r="R41" s="11"/>
      <c r="S41" s="7">
        <v>1.0</v>
      </c>
      <c r="T41" s="109">
        <v>199.0</v>
      </c>
      <c r="U41" s="110" t="str">
        <f t="shared" si="10"/>
        <v>16:30 Penalty shot cup (Нидерланды) Mentill  - (Германия) Dresel</v>
      </c>
      <c r="V41" s="11" t="str">
        <f t="shared" si="11"/>
        <v>4:1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7">
        <v>0.6909722222222222</v>
      </c>
      <c r="C42" s="108" t="str">
        <f t="shared" si="32"/>
        <v>Нидерланды</v>
      </c>
      <c r="D42" s="108" t="str">
        <f t="shared" si="34"/>
        <v>Германия</v>
      </c>
      <c r="E42" s="108" t="str">
        <f t="shared" si="33"/>
        <v>Mentill</v>
      </c>
      <c r="F42" s="108" t="str">
        <f t="shared" si="35"/>
        <v>Dresel</v>
      </c>
      <c r="G42" s="100">
        <f t="shared" si="8"/>
        <v>4</v>
      </c>
      <c r="H42" s="11"/>
      <c r="I42" s="100">
        <f t="shared" si="31"/>
        <v>2</v>
      </c>
      <c r="J42" s="11"/>
      <c r="K42" s="108">
        <v>4.0</v>
      </c>
      <c r="L42" s="108">
        <v>2.0</v>
      </c>
      <c r="M42" s="8"/>
      <c r="N42" s="110">
        <v>3.0</v>
      </c>
      <c r="O42" s="11"/>
      <c r="P42" s="11"/>
      <c r="Q42" s="11"/>
      <c r="R42" s="11"/>
      <c r="S42" s="7">
        <v>2.0</v>
      </c>
      <c r="T42" s="109">
        <v>200.0</v>
      </c>
      <c r="U42" s="110" t="str">
        <f t="shared" si="10"/>
        <v>16:35 Penalty shot cup (Нидерланды) Mentill  - (Германия) Dresel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7">
        <v>0.6944444444444444</v>
      </c>
      <c r="C43" s="108" t="str">
        <f t="shared" si="32"/>
        <v>Нидерланды</v>
      </c>
      <c r="D43" s="108" t="str">
        <f t="shared" si="34"/>
        <v>Германия</v>
      </c>
      <c r="E43" s="108" t="str">
        <f t="shared" si="33"/>
        <v>Mentill</v>
      </c>
      <c r="F43" s="108" t="str">
        <f t="shared" si="35"/>
        <v>Dresel</v>
      </c>
      <c r="G43" s="100">
        <f t="shared" si="8"/>
        <v>4</v>
      </c>
      <c r="H43" s="11"/>
      <c r="I43" s="100">
        <f t="shared" si="31"/>
        <v>5</v>
      </c>
      <c r="J43" s="11"/>
      <c r="K43" s="108">
        <v>4.0</v>
      </c>
      <c r="L43" s="108">
        <v>5.0</v>
      </c>
      <c r="M43" s="8"/>
      <c r="N43" s="110">
        <v>3.0</v>
      </c>
      <c r="O43" s="11"/>
      <c r="P43" s="11"/>
      <c r="Q43" s="11"/>
      <c r="R43" s="11"/>
      <c r="S43" s="7">
        <v>3.0</v>
      </c>
      <c r="T43" s="109">
        <v>201.0</v>
      </c>
      <c r="U43" s="110" t="str">
        <f t="shared" si="10"/>
        <v>16:40 Penalty shot cup (Нидерланды) Mentill  - (Германия) Dresel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7">
        <v>0.6979166666666666</v>
      </c>
      <c r="C44" s="108" t="str">
        <f t="shared" ref="C44:C46" si="36">TRIM($D$4)</f>
        <v>Испания</v>
      </c>
      <c r="D44" s="108" t="str">
        <f t="shared" si="34"/>
        <v>Германия</v>
      </c>
      <c r="E44" s="108" t="str">
        <f t="shared" ref="E44:E46" si="37">$E$4</f>
        <v>flame</v>
      </c>
      <c r="F44" s="108" t="str">
        <f t="shared" si="35"/>
        <v>Dresel</v>
      </c>
      <c r="G44" s="100">
        <f t="shared" si="8"/>
        <v>3</v>
      </c>
      <c r="H44" s="11"/>
      <c r="I44" s="100">
        <f t="shared" si="31"/>
        <v>4</v>
      </c>
      <c r="J44" s="11"/>
      <c r="K44" s="108">
        <v>3.0</v>
      </c>
      <c r="L44" s="108">
        <v>4.0</v>
      </c>
      <c r="M44" s="8"/>
      <c r="N44" s="110">
        <v>3.0</v>
      </c>
      <c r="O44" s="11"/>
      <c r="P44" s="11"/>
      <c r="Q44" s="11"/>
      <c r="R44" s="11"/>
      <c r="S44" s="7">
        <v>1.0</v>
      </c>
      <c r="T44" s="109">
        <v>202.0</v>
      </c>
      <c r="U44" s="110" t="str">
        <f t="shared" si="10"/>
        <v>16:45 Penalty shot cup (Испания) flame  - (Германия) Dresel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7">
        <v>0.7013888888888888</v>
      </c>
      <c r="C45" s="108" t="str">
        <f t="shared" si="36"/>
        <v>Испания</v>
      </c>
      <c r="D45" s="108" t="str">
        <f t="shared" si="34"/>
        <v>Германия</v>
      </c>
      <c r="E45" s="108" t="str">
        <f t="shared" si="37"/>
        <v>flame</v>
      </c>
      <c r="F45" s="108" t="str">
        <f t="shared" si="35"/>
        <v>Dresel</v>
      </c>
      <c r="G45" s="100">
        <f t="shared" si="8"/>
        <v>3</v>
      </c>
      <c r="H45" s="11"/>
      <c r="I45" s="100">
        <f t="shared" si="31"/>
        <v>1</v>
      </c>
      <c r="J45" s="11"/>
      <c r="K45" s="108">
        <v>3.0</v>
      </c>
      <c r="L45" s="108">
        <v>1.0</v>
      </c>
      <c r="M45" s="8"/>
      <c r="N45" s="110">
        <v>3.0</v>
      </c>
      <c r="O45" s="11"/>
      <c r="P45" s="11"/>
      <c r="Q45" s="11"/>
      <c r="R45" s="11"/>
      <c r="S45" s="7">
        <v>2.0</v>
      </c>
      <c r="T45" s="109">
        <v>203.0</v>
      </c>
      <c r="U45" s="110" t="str">
        <f t="shared" si="10"/>
        <v>16:50 Penalty shot cup (Испания) flame  - (Германия) Dresel</v>
      </c>
      <c r="V45" s="11" t="str">
        <f t="shared" si="11"/>
        <v>3:1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7">
        <v>0.7048611111111112</v>
      </c>
      <c r="C46" s="108" t="str">
        <f t="shared" si="36"/>
        <v>Испания</v>
      </c>
      <c r="D46" s="108" t="str">
        <f t="shared" si="34"/>
        <v>Германия</v>
      </c>
      <c r="E46" s="108" t="str">
        <f t="shared" si="37"/>
        <v>flame</v>
      </c>
      <c r="F46" s="108" t="str">
        <f t="shared" si="35"/>
        <v>Dresel</v>
      </c>
      <c r="G46" s="100">
        <f t="shared" si="8"/>
        <v>5</v>
      </c>
      <c r="H46" s="11"/>
      <c r="I46" s="100">
        <f t="shared" si="31"/>
        <v>3</v>
      </c>
      <c r="J46" s="11"/>
      <c r="K46" s="108">
        <v>5.0</v>
      </c>
      <c r="L46" s="108">
        <v>3.0</v>
      </c>
      <c r="M46" s="8"/>
      <c r="N46" s="110">
        <v>3.0</v>
      </c>
      <c r="O46" s="11"/>
      <c r="P46" s="11"/>
      <c r="Q46" s="11"/>
      <c r="R46" s="11"/>
      <c r="S46" s="7">
        <v>3.0</v>
      </c>
      <c r="T46" s="109">
        <v>204.0</v>
      </c>
      <c r="U46" s="110" t="str">
        <f t="shared" si="10"/>
        <v>16:55 Penalty shot cup (Испания) flame  - (Германия) Dresel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5</v>
      </c>
      <c r="AK3" s="31">
        <f t="array" ref="AK3">SUMIF('ТУР4'!home,AF3,'ТУР4'!homescore)+SUMIF('ТУР4'!visitor,AF3,'ТУР4'!visitorscore)</f>
        <v>77</v>
      </c>
      <c r="AL3" s="32">
        <f t="array" ref="AL3">SUMIF('ТУР4'!home,AF3,'ТУР4'!visitorscore)+SUMIF('ТУР4'!visitor,AF3,'ТУР4'!homescore)</f>
        <v>71</v>
      </c>
      <c r="AM3" s="7">
        <f t="shared" ref="AM3:AM5" si="2">AK3-AL3</f>
        <v>6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3900060077</v>
      </c>
    </row>
    <row r="4">
      <c r="A4" s="11"/>
      <c r="B4" s="8"/>
      <c r="C4" s="40" t="s">
        <v>49</v>
      </c>
      <c r="D4" s="96" t="s">
        <v>24</v>
      </c>
      <c r="E4" s="35" t="s">
        <v>51</v>
      </c>
      <c r="F4" s="117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77</v>
      </c>
      <c r="AA4" s="26">
        <f t="array" ref="AA4">VLOOKUP($U4,$AF$3:$AN$5,7,0)</f>
        <v>71</v>
      </c>
      <c r="AB4" s="26">
        <f t="array" ref="AB4">VLOOKUP($U4,$AF$3:$AN$5,8,0)</f>
        <v>6</v>
      </c>
      <c r="AC4" s="26">
        <f t="array" ref="AC4">VLOOKUP($U4,$AF$3:$AN$5,9,0)</f>
        <v>39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73</v>
      </c>
      <c r="AL4" s="32">
        <f t="array" ref="AL4">SUMIF('ТУР4'!home,AF4,'ТУР4'!visitorscore)+SUMIF('ТУР4'!visitor,AF4,'ТУР4'!homescore)</f>
        <v>75</v>
      </c>
      <c r="AM4" s="7">
        <f t="shared" si="2"/>
        <v>-2</v>
      </c>
      <c r="AN4" s="31">
        <f t="array" ref="AN4">AH4*Options!$B$2+AI4*Options!$B$3+AJ4*Options!$B$4+VLOOKUP(AF4,$E$4:$F$9,2,0)</f>
        <v>31</v>
      </c>
      <c r="AO4" s="11">
        <f t="shared" si="3"/>
        <v>3099980073</v>
      </c>
    </row>
    <row r="5">
      <c r="A5" s="11"/>
      <c r="B5" s="8"/>
      <c r="C5" s="40" t="s">
        <v>52</v>
      </c>
      <c r="D5" s="96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73</v>
      </c>
      <c r="AA5" s="26">
        <f t="array" ref="AA5">VLOOKUP($U5,$AF$3:$AN$5,7,0)</f>
        <v>75</v>
      </c>
      <c r="AB5" s="26">
        <f t="array" ref="AB5">VLOOKUP($U5,$AF$3:$AN$5,8,0)</f>
        <v>-2</v>
      </c>
      <c r="AC5" s="26">
        <f t="array" ref="AC5">VLOOKUP($U5,$AF$3:$AN$5,9,0)</f>
        <v>31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10</v>
      </c>
      <c r="AK5" s="31">
        <f t="array" ref="AK5">SUMIF('ТУР4'!home,AF5,'ТУР4'!homescore)+SUMIF('ТУР4'!visitor,AF5,'ТУР4'!visitorscore)</f>
        <v>76</v>
      </c>
      <c r="AL5" s="32">
        <f t="array" ref="AL5">SUMIF('ТУР4'!home,AF5,'ТУР4'!visitorscore)+SUMIF('ТУР4'!visitor,AF5,'ТУР4'!homescore)</f>
        <v>80</v>
      </c>
      <c r="AM5" s="7">
        <f t="shared" si="2"/>
        <v>-4</v>
      </c>
      <c r="AN5" s="31">
        <f t="array" ref="AN5">AH5*Options!$B$2+AI5*Options!$B$3+AJ5*Options!$B$4+VLOOKUP(AF5,$E$4:$F$9,2,0)</f>
        <v>26</v>
      </c>
      <c r="AO5" s="11">
        <f t="shared" si="3"/>
        <v>2599960076</v>
      </c>
    </row>
    <row r="6">
      <c r="A6" s="11"/>
      <c r="B6" s="8"/>
      <c r="C6" s="40" t="s">
        <v>54</v>
      </c>
      <c r="D6" s="96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80</v>
      </c>
      <c r="AB6" s="26">
        <f t="array" ref="AB6">VLOOKUP($U6,$AF$3:$AN$5,8,0)</f>
        <v>-4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118"/>
      <c r="E7" s="117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8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9" t="s">
        <v>32</v>
      </c>
      <c r="C8" s="100" t="s">
        <v>13</v>
      </c>
      <c r="D8" s="100" t="s">
        <v>13</v>
      </c>
      <c r="E8" s="100" t="s">
        <v>33</v>
      </c>
      <c r="F8" s="100" t="s">
        <v>34</v>
      </c>
      <c r="G8" s="101" t="s">
        <v>35</v>
      </c>
      <c r="H8" s="16"/>
      <c r="I8" s="4"/>
      <c r="J8" s="102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3"/>
      <c r="N9" s="10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5"/>
      <c r="C10" s="7"/>
      <c r="D10" s="7"/>
      <c r="E10" s="7"/>
      <c r="F10" s="7"/>
      <c r="G10" s="7"/>
      <c r="H10" s="7"/>
      <c r="I10" s="7"/>
      <c r="J10" s="7"/>
      <c r="K10" s="7"/>
      <c r="L10" s="7"/>
      <c r="M10" s="103"/>
      <c r="N10" s="104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6"/>
      <c r="B11" s="107">
        <v>0.7083333333333334</v>
      </c>
      <c r="C11" s="108" t="str">
        <f t="shared" ref="C11:C13" si="4">TRIM($D$4)</f>
        <v>Италия</v>
      </c>
      <c r="D11" s="108" t="str">
        <f t="shared" ref="D11:D16" si="5">TRIM($D$5)</f>
        <v>Португалия</v>
      </c>
      <c r="E11" s="108" t="str">
        <f t="shared" ref="E11:E13" si="6">$E$4</f>
        <v>flame</v>
      </c>
      <c r="F11" s="108" t="str">
        <f t="shared" ref="F11:F16" si="7">$E$5</f>
        <v>Mentill</v>
      </c>
      <c r="G11" s="100">
        <f t="shared" ref="G11:G46" si="8">SUM(K11)</f>
        <v>4</v>
      </c>
      <c r="H11" s="102"/>
      <c r="I11" s="100">
        <f t="shared" ref="I11:I17" si="9">SUM(L11)</f>
        <v>3</v>
      </c>
      <c r="J11" s="102"/>
      <c r="K11" s="108">
        <v>4.0</v>
      </c>
      <c r="L11" s="108">
        <v>3.0</v>
      </c>
      <c r="M11" s="103">
        <v>5.0</v>
      </c>
      <c r="N11" s="104">
        <v>1.0</v>
      </c>
      <c r="O11" s="7"/>
      <c r="P11" s="7"/>
      <c r="Q11" s="7"/>
      <c r="R11" s="7"/>
      <c r="S11" s="7">
        <v>1.0</v>
      </c>
      <c r="T11" s="109">
        <v>205.0</v>
      </c>
      <c r="U11" s="110" t="str">
        <f t="shared" ref="U11:U46" si="10">TEXT(B11,"h:mm")&amp;" "&amp;($C$1)&amp;" ("&amp;C11&amp;") "&amp;E11&amp;" "&amp;" - ("&amp;D11&amp;") "&amp;F11&amp;""</f>
        <v>17:00 Penalty shot cup (Италия) flame  - (Португалия) Mentill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6"/>
      <c r="B12" s="107">
        <v>0.7118055555555556</v>
      </c>
      <c r="C12" s="108" t="str">
        <f t="shared" si="4"/>
        <v>Италия</v>
      </c>
      <c r="D12" s="108" t="str">
        <f t="shared" si="5"/>
        <v>Португалия</v>
      </c>
      <c r="E12" s="108" t="str">
        <f t="shared" si="6"/>
        <v>flame</v>
      </c>
      <c r="F12" s="108" t="str">
        <f t="shared" si="7"/>
        <v>Mentill</v>
      </c>
      <c r="G12" s="100">
        <f t="shared" si="8"/>
        <v>3</v>
      </c>
      <c r="H12" s="102"/>
      <c r="I12" s="100">
        <f t="shared" si="9"/>
        <v>3</v>
      </c>
      <c r="J12" s="102"/>
      <c r="K12" s="108">
        <v>3.0</v>
      </c>
      <c r="L12" s="108">
        <v>3.0</v>
      </c>
      <c r="M12" s="103"/>
      <c r="N12" s="104">
        <v>2.0</v>
      </c>
      <c r="O12" s="7"/>
      <c r="P12" s="7"/>
      <c r="Q12" s="7"/>
      <c r="R12" s="7"/>
      <c r="S12" s="7">
        <v>2.0</v>
      </c>
      <c r="T12" s="109">
        <v>206.0</v>
      </c>
      <c r="U12" s="110" t="str">
        <f t="shared" si="10"/>
        <v>17:05 Penalty shot cup (Италия) flame  - (Португалия) Mentill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6"/>
      <c r="B13" s="107">
        <v>0.7152777777777778</v>
      </c>
      <c r="C13" s="108" t="str">
        <f t="shared" si="4"/>
        <v>Италия</v>
      </c>
      <c r="D13" s="108" t="str">
        <f t="shared" si="5"/>
        <v>Португалия</v>
      </c>
      <c r="E13" s="108" t="str">
        <f t="shared" si="6"/>
        <v>flame</v>
      </c>
      <c r="F13" s="108" t="str">
        <f t="shared" si="7"/>
        <v>Mentill</v>
      </c>
      <c r="G13" s="100">
        <f t="shared" si="8"/>
        <v>3</v>
      </c>
      <c r="H13" s="102"/>
      <c r="I13" s="100">
        <f t="shared" si="9"/>
        <v>2</v>
      </c>
      <c r="J13" s="102"/>
      <c r="K13" s="108">
        <v>3.0</v>
      </c>
      <c r="L13" s="108">
        <v>2.0</v>
      </c>
      <c r="M13" s="103"/>
      <c r="N13" s="104">
        <v>3.0</v>
      </c>
      <c r="O13" s="7"/>
      <c r="P13" s="7"/>
      <c r="Q13" s="7"/>
      <c r="R13" s="7"/>
      <c r="S13" s="7">
        <v>3.0</v>
      </c>
      <c r="T13" s="109">
        <v>207.0</v>
      </c>
      <c r="U13" s="110" t="str">
        <f t="shared" si="10"/>
        <v>17:10 Penalty shot cup (Италия) flame  - (Португалия) Mentill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6"/>
      <c r="B14" s="107">
        <v>0.71875</v>
      </c>
      <c r="C14" s="108" t="str">
        <f t="shared" ref="C14:C19" si="12">TRIM($D$6)</f>
        <v>Аргентина</v>
      </c>
      <c r="D14" s="108" t="str">
        <f t="shared" si="5"/>
        <v>Португалия</v>
      </c>
      <c r="E14" s="108" t="str">
        <f t="shared" ref="E14:E19" si="13">$E$6</f>
        <v>Dresel</v>
      </c>
      <c r="F14" s="108" t="str">
        <f t="shared" si="7"/>
        <v>Mentill</v>
      </c>
      <c r="G14" s="100">
        <f t="shared" si="8"/>
        <v>4</v>
      </c>
      <c r="H14" s="102"/>
      <c r="I14" s="100">
        <f t="shared" si="9"/>
        <v>3</v>
      </c>
      <c r="J14" s="102"/>
      <c r="K14" s="108">
        <v>4.0</v>
      </c>
      <c r="L14" s="108">
        <v>3.0</v>
      </c>
      <c r="M14" s="103"/>
      <c r="N14" s="104">
        <v>1.0</v>
      </c>
      <c r="O14" s="7"/>
      <c r="P14" s="7"/>
      <c r="Q14" s="7"/>
      <c r="R14" s="7"/>
      <c r="S14" s="7">
        <v>1.0</v>
      </c>
      <c r="T14" s="109">
        <v>208.0</v>
      </c>
      <c r="U14" s="110" t="str">
        <f t="shared" si="10"/>
        <v>17:15 Penalty shot cup (Аргентина) Dresel  - (Португалия) Mentill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6"/>
      <c r="B15" s="107">
        <v>0.7222222222222222</v>
      </c>
      <c r="C15" s="108" t="str">
        <f t="shared" si="12"/>
        <v>Аргентина</v>
      </c>
      <c r="D15" s="108" t="str">
        <f t="shared" si="5"/>
        <v>Португалия</v>
      </c>
      <c r="E15" s="108" t="str">
        <f t="shared" si="13"/>
        <v>Dresel</v>
      </c>
      <c r="F15" s="108" t="str">
        <f t="shared" si="7"/>
        <v>Mentill</v>
      </c>
      <c r="G15" s="100">
        <f t="shared" si="8"/>
        <v>0</v>
      </c>
      <c r="H15" s="102"/>
      <c r="I15" s="100">
        <f t="shared" si="9"/>
        <v>0</v>
      </c>
      <c r="J15" s="102"/>
      <c r="K15" s="108" t="s">
        <v>41</v>
      </c>
      <c r="L15" s="108" t="s">
        <v>41</v>
      </c>
      <c r="M15" s="103"/>
      <c r="N15" s="104">
        <v>2.0</v>
      </c>
      <c r="O15" s="7"/>
      <c r="P15" s="7"/>
      <c r="Q15" s="7"/>
      <c r="R15" s="7"/>
      <c r="S15" s="7">
        <v>2.0</v>
      </c>
      <c r="T15" s="109">
        <v>209.0</v>
      </c>
      <c r="U15" s="110" t="str">
        <f t="shared" si="10"/>
        <v>17:20 Penalty shot cup (Аргентина) Dresel  - (Португалия) Mentill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6"/>
      <c r="B16" s="107">
        <v>0.7256944444444444</v>
      </c>
      <c r="C16" s="108" t="str">
        <f t="shared" si="12"/>
        <v>Аргентина</v>
      </c>
      <c r="D16" s="108" t="str">
        <f t="shared" si="5"/>
        <v>Португалия</v>
      </c>
      <c r="E16" s="108" t="str">
        <f t="shared" si="13"/>
        <v>Dresel</v>
      </c>
      <c r="F16" s="108" t="str">
        <f t="shared" si="7"/>
        <v>Mentill</v>
      </c>
      <c r="G16" s="100">
        <f t="shared" si="8"/>
        <v>5</v>
      </c>
      <c r="H16" s="102"/>
      <c r="I16" s="100">
        <f t="shared" si="9"/>
        <v>5</v>
      </c>
      <c r="J16" s="102"/>
      <c r="K16" s="108">
        <v>5.0</v>
      </c>
      <c r="L16" s="108">
        <v>5.0</v>
      </c>
      <c r="M16" s="103"/>
      <c r="N16" s="104">
        <v>3.0</v>
      </c>
      <c r="O16" s="7"/>
      <c r="P16" s="7"/>
      <c r="Q16" s="7"/>
      <c r="R16" s="7"/>
      <c r="S16" s="7">
        <v>3.0</v>
      </c>
      <c r="T16" s="109">
        <v>210.0</v>
      </c>
      <c r="U16" s="110" t="str">
        <f t="shared" si="10"/>
        <v>17:25 Penalty shot cup (Аргентина) Dresel  - (Португалия) Mentill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1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6"/>
      <c r="B17" s="107">
        <v>0.7291666666666666</v>
      </c>
      <c r="C17" s="108" t="str">
        <f t="shared" si="12"/>
        <v>Аргентина</v>
      </c>
      <c r="D17" s="108" t="str">
        <f t="shared" ref="D17:D22" si="14">TRIM($D$4)</f>
        <v>Италия</v>
      </c>
      <c r="E17" s="108" t="str">
        <f t="shared" si="13"/>
        <v>Dresel</v>
      </c>
      <c r="F17" s="108" t="str">
        <f t="shared" ref="F17:F22" si="15">$E$4</f>
        <v>flame</v>
      </c>
      <c r="G17" s="100">
        <f t="shared" si="8"/>
        <v>4</v>
      </c>
      <c r="H17" s="102"/>
      <c r="I17" s="100">
        <f t="shared" si="9"/>
        <v>5</v>
      </c>
      <c r="J17" s="102"/>
      <c r="K17" s="26">
        <v>4.0</v>
      </c>
      <c r="L17" s="26">
        <v>5.0</v>
      </c>
      <c r="M17" s="103"/>
      <c r="N17" s="104">
        <v>1.0</v>
      </c>
      <c r="O17" s="113"/>
      <c r="P17" s="7"/>
      <c r="Q17" s="113"/>
      <c r="R17" s="113"/>
      <c r="S17" s="7">
        <v>1.0</v>
      </c>
      <c r="T17" s="109">
        <v>211.0</v>
      </c>
      <c r="U17" s="110" t="str">
        <f t="shared" si="10"/>
        <v>17:30 Penalty shot cup (Аргентина) Dresel  - (Италия) flame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6"/>
      <c r="B18" s="107">
        <v>0.7326388888888888</v>
      </c>
      <c r="C18" s="108" t="str">
        <f t="shared" si="12"/>
        <v>Аргентина</v>
      </c>
      <c r="D18" s="108" t="str">
        <f t="shared" si="14"/>
        <v>Италия</v>
      </c>
      <c r="E18" s="108" t="str">
        <f t="shared" si="13"/>
        <v>Dresel</v>
      </c>
      <c r="F18" s="108" t="str">
        <f t="shared" si="15"/>
        <v>flame</v>
      </c>
      <c r="G18" s="100">
        <f t="shared" si="8"/>
        <v>4</v>
      </c>
      <c r="H18" s="102"/>
      <c r="I18" s="100">
        <f t="shared" ref="I18:I22" si="16">SUM(L18,O18)</f>
        <v>1</v>
      </c>
      <c r="J18" s="102"/>
      <c r="K18" s="108">
        <v>4.0</v>
      </c>
      <c r="L18" s="108">
        <v>1.0</v>
      </c>
      <c r="M18" s="103"/>
      <c r="N18" s="104">
        <v>2.0</v>
      </c>
      <c r="O18" s="113"/>
      <c r="P18" s="7"/>
      <c r="Q18" s="113"/>
      <c r="R18" s="113"/>
      <c r="S18" s="7">
        <v>2.0</v>
      </c>
      <c r="T18" s="109">
        <v>212.0</v>
      </c>
      <c r="U18" s="110" t="str">
        <f t="shared" si="10"/>
        <v>17:35 Penalty shot cup (Аргентина) Dresel  - (Италия) flame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6"/>
      <c r="B19" s="107">
        <v>0.7361111111111112</v>
      </c>
      <c r="C19" s="108" t="str">
        <f t="shared" si="12"/>
        <v>Аргентина</v>
      </c>
      <c r="D19" s="108" t="str">
        <f t="shared" si="14"/>
        <v>Италия</v>
      </c>
      <c r="E19" s="108" t="str">
        <f t="shared" si="13"/>
        <v>Dresel</v>
      </c>
      <c r="F19" s="108" t="str">
        <f t="shared" si="15"/>
        <v>flame</v>
      </c>
      <c r="G19" s="100">
        <f t="shared" si="8"/>
        <v>4</v>
      </c>
      <c r="H19" s="102"/>
      <c r="I19" s="100">
        <f t="shared" si="16"/>
        <v>5</v>
      </c>
      <c r="J19" s="102"/>
      <c r="K19" s="108">
        <v>4.0</v>
      </c>
      <c r="L19" s="108">
        <v>5.0</v>
      </c>
      <c r="M19" s="103"/>
      <c r="N19" s="104">
        <v>3.0</v>
      </c>
      <c r="O19" s="113"/>
      <c r="P19" s="7"/>
      <c r="Q19" s="113"/>
      <c r="R19" s="113"/>
      <c r="S19" s="7">
        <v>3.0</v>
      </c>
      <c r="T19" s="109">
        <v>213.0</v>
      </c>
      <c r="U19" s="110" t="str">
        <f t="shared" si="10"/>
        <v>17:40 Penalty shot cup (Аргентина) Dresel  - (Италия) flame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6"/>
      <c r="B20" s="107">
        <v>0.7395833333333334</v>
      </c>
      <c r="C20" s="108" t="str">
        <f t="shared" ref="C20:C25" si="17">TRIM($D$5)</f>
        <v>Португалия</v>
      </c>
      <c r="D20" s="108" t="str">
        <f t="shared" si="14"/>
        <v>Италия</v>
      </c>
      <c r="E20" s="108" t="str">
        <f t="shared" ref="E20:E25" si="18">$E$5</f>
        <v>Mentill</v>
      </c>
      <c r="F20" s="108" t="str">
        <f t="shared" si="15"/>
        <v>flame</v>
      </c>
      <c r="G20" s="100">
        <f t="shared" si="8"/>
        <v>0</v>
      </c>
      <c r="H20" s="102"/>
      <c r="I20" s="100">
        <f t="shared" si="16"/>
        <v>3</v>
      </c>
      <c r="J20" s="102"/>
      <c r="K20" s="108">
        <v>0.0</v>
      </c>
      <c r="L20" s="108">
        <v>3.0</v>
      </c>
      <c r="M20" s="103"/>
      <c r="N20" s="104">
        <v>1.0</v>
      </c>
      <c r="O20" s="113"/>
      <c r="P20" s="7"/>
      <c r="Q20" s="113"/>
      <c r="R20" s="113"/>
      <c r="S20" s="7">
        <v>1.0</v>
      </c>
      <c r="T20" s="109">
        <v>214.0</v>
      </c>
      <c r="U20" s="110" t="str">
        <f t="shared" si="10"/>
        <v>17:45 Penalty shot cup (Португалия) Mentill  - (Италия) flame</v>
      </c>
      <c r="V20" s="11" t="str">
        <f t="shared" si="11"/>
        <v>0:3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6"/>
      <c r="B21" s="107">
        <v>0.7430555555555556</v>
      </c>
      <c r="C21" s="108" t="str">
        <f t="shared" si="17"/>
        <v>Португалия</v>
      </c>
      <c r="D21" s="108" t="str">
        <f t="shared" si="14"/>
        <v>Италия</v>
      </c>
      <c r="E21" s="108" t="str">
        <f t="shared" si="18"/>
        <v>Mentill</v>
      </c>
      <c r="F21" s="108" t="str">
        <f t="shared" si="15"/>
        <v>flame</v>
      </c>
      <c r="G21" s="100">
        <f t="shared" si="8"/>
        <v>4</v>
      </c>
      <c r="H21" s="102"/>
      <c r="I21" s="100">
        <f t="shared" si="16"/>
        <v>4</v>
      </c>
      <c r="J21" s="102"/>
      <c r="K21" s="108">
        <v>4.0</v>
      </c>
      <c r="L21" s="108">
        <v>4.0</v>
      </c>
      <c r="M21" s="7"/>
      <c r="N21" s="104">
        <v>2.0</v>
      </c>
      <c r="O21" s="113"/>
      <c r="P21" s="7"/>
      <c r="Q21" s="113"/>
      <c r="R21" s="113"/>
      <c r="S21" s="7">
        <v>2.0</v>
      </c>
      <c r="T21" s="109">
        <v>215.0</v>
      </c>
      <c r="U21" s="110" t="str">
        <f t="shared" si="10"/>
        <v>17:50 Penalty shot cup (Португалия) Mentill  - (Италия) flame</v>
      </c>
      <c r="V21" s="11" t="str">
        <f t="shared" si="11"/>
        <v>4:4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6"/>
      <c r="B22" s="107">
        <v>0.7465277777777778</v>
      </c>
      <c r="C22" s="108" t="str">
        <f t="shared" si="17"/>
        <v>Португалия</v>
      </c>
      <c r="D22" s="108" t="str">
        <f t="shared" si="14"/>
        <v>Италия</v>
      </c>
      <c r="E22" s="108" t="str">
        <f t="shared" si="18"/>
        <v>Mentill</v>
      </c>
      <c r="F22" s="108" t="str">
        <f t="shared" si="15"/>
        <v>flame</v>
      </c>
      <c r="G22" s="100">
        <f t="shared" si="8"/>
        <v>4</v>
      </c>
      <c r="H22" s="102"/>
      <c r="I22" s="100">
        <f t="shared" si="16"/>
        <v>5</v>
      </c>
      <c r="J22" s="102"/>
      <c r="K22" s="108">
        <v>4.0</v>
      </c>
      <c r="L22" s="108">
        <v>5.0</v>
      </c>
      <c r="M22" s="7"/>
      <c r="N22" s="104">
        <v>3.0</v>
      </c>
      <c r="O22" s="7"/>
      <c r="P22" s="7"/>
      <c r="Q22" s="7"/>
      <c r="R22" s="7"/>
      <c r="S22" s="7">
        <v>3.0</v>
      </c>
      <c r="T22" s="109">
        <v>216.0</v>
      </c>
      <c r="U22" s="110" t="str">
        <f t="shared" si="10"/>
        <v>17:55 Penalty shot cup (Португалия) Mentill  - (Италия) flame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7">
        <v>0.75</v>
      </c>
      <c r="C23" s="108" t="str">
        <f t="shared" si="17"/>
        <v>Португалия</v>
      </c>
      <c r="D23" s="108" t="str">
        <f t="shared" ref="D23:D28" si="19">TRIM($D$6)</f>
        <v>Аргентина</v>
      </c>
      <c r="E23" s="108" t="str">
        <f t="shared" si="18"/>
        <v>Mentill</v>
      </c>
      <c r="F23" s="108" t="str">
        <f t="shared" ref="F23:F28" si="20">$E$6</f>
        <v>Dresel</v>
      </c>
      <c r="G23" s="100">
        <f t="shared" si="8"/>
        <v>1</v>
      </c>
      <c r="H23" s="102"/>
      <c r="I23" s="100">
        <f t="shared" ref="I23:I29" si="21">SUM(L23)</f>
        <v>3</v>
      </c>
      <c r="J23" s="102"/>
      <c r="K23" s="108">
        <v>1.0</v>
      </c>
      <c r="L23" s="108">
        <v>3.0</v>
      </c>
      <c r="M23" s="7"/>
      <c r="N23" s="110">
        <v>1.0</v>
      </c>
      <c r="O23" s="7"/>
      <c r="P23" s="7"/>
      <c r="Q23" s="7"/>
      <c r="R23" s="7"/>
      <c r="S23" s="7">
        <v>1.0</v>
      </c>
      <c r="T23" s="109">
        <v>217.0</v>
      </c>
      <c r="U23" s="110" t="str">
        <f t="shared" si="10"/>
        <v>18:00 Penalty shot cup (Португалия) Mentill  - (Аргентина) Dresel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7">
        <v>0.7534722222222222</v>
      </c>
      <c r="C24" s="108" t="str">
        <f t="shared" si="17"/>
        <v>Португалия</v>
      </c>
      <c r="D24" s="108" t="str">
        <f t="shared" si="19"/>
        <v>Аргентина</v>
      </c>
      <c r="E24" s="108" t="str">
        <f t="shared" si="18"/>
        <v>Mentill</v>
      </c>
      <c r="F24" s="108" t="str">
        <f t="shared" si="20"/>
        <v>Dresel</v>
      </c>
      <c r="G24" s="100">
        <f t="shared" si="8"/>
        <v>4</v>
      </c>
      <c r="H24" s="102"/>
      <c r="I24" s="100">
        <f t="shared" si="21"/>
        <v>5</v>
      </c>
      <c r="J24" s="102"/>
      <c r="K24" s="108">
        <v>4.0</v>
      </c>
      <c r="L24" s="108">
        <v>5.0</v>
      </c>
      <c r="M24" s="7"/>
      <c r="N24" s="110">
        <v>2.0</v>
      </c>
      <c r="O24" s="7"/>
      <c r="P24" s="7"/>
      <c r="Q24" s="7"/>
      <c r="R24" s="7"/>
      <c r="S24" s="7">
        <v>2.0</v>
      </c>
      <c r="T24" s="109">
        <v>218.0</v>
      </c>
      <c r="U24" s="110" t="str">
        <f t="shared" si="10"/>
        <v>18:05 Penalty shot cup (Португалия) Mentill  - (Аргентина) Dresel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7">
        <v>0.7569444444444444</v>
      </c>
      <c r="C25" s="108" t="str">
        <f t="shared" si="17"/>
        <v>Португалия</v>
      </c>
      <c r="D25" s="108" t="str">
        <f t="shared" si="19"/>
        <v>Аргентина</v>
      </c>
      <c r="E25" s="108" t="str">
        <f t="shared" si="18"/>
        <v>Mentill</v>
      </c>
      <c r="F25" s="108" t="str">
        <f t="shared" si="20"/>
        <v>Dresel</v>
      </c>
      <c r="G25" s="100">
        <f t="shared" si="8"/>
        <v>0</v>
      </c>
      <c r="H25" s="102"/>
      <c r="I25" s="100">
        <f t="shared" si="21"/>
        <v>3</v>
      </c>
      <c r="J25" s="102"/>
      <c r="K25" s="115">
        <v>0.0</v>
      </c>
      <c r="L25" s="115">
        <v>3.0</v>
      </c>
      <c r="M25" s="7"/>
      <c r="N25" s="110">
        <v>3.0</v>
      </c>
      <c r="O25" s="7"/>
      <c r="P25" s="7"/>
      <c r="Q25" s="7"/>
      <c r="R25" s="7"/>
      <c r="S25" s="7">
        <v>3.0</v>
      </c>
      <c r="T25" s="109">
        <v>219.0</v>
      </c>
      <c r="U25" s="110" t="str">
        <f t="shared" si="10"/>
        <v>18:10 Penalty shot cup (Португалия) Mentill  - (Аргентина) Dresel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7">
        <v>0.7604166666666666</v>
      </c>
      <c r="C26" s="108" t="str">
        <f t="shared" ref="C26:C31" si="22">TRIM($D$4)</f>
        <v>Италия</v>
      </c>
      <c r="D26" s="108" t="str">
        <f t="shared" si="19"/>
        <v>Аргентина</v>
      </c>
      <c r="E26" s="108" t="str">
        <f t="shared" ref="E26:E31" si="23">$E$4</f>
        <v>flame</v>
      </c>
      <c r="F26" s="108" t="str">
        <f t="shared" si="20"/>
        <v>Dresel</v>
      </c>
      <c r="G26" s="100">
        <f t="shared" si="8"/>
        <v>4</v>
      </c>
      <c r="H26" s="102"/>
      <c r="I26" s="100">
        <f t="shared" si="21"/>
        <v>4</v>
      </c>
      <c r="J26" s="102"/>
      <c r="K26" s="115">
        <v>4.0</v>
      </c>
      <c r="L26" s="115">
        <v>4.0</v>
      </c>
      <c r="M26" s="7"/>
      <c r="N26" s="110">
        <v>1.0</v>
      </c>
      <c r="O26" s="7"/>
      <c r="P26" s="7"/>
      <c r="Q26" s="7"/>
      <c r="R26" s="7"/>
      <c r="S26" s="7">
        <v>1.0</v>
      </c>
      <c r="T26" s="109">
        <v>220.0</v>
      </c>
      <c r="U26" s="110" t="str">
        <f t="shared" si="10"/>
        <v>18:15 Penalty shot cup (Италия) flame  - (Аргентина) Dresel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7">
        <v>0.7638888888888888</v>
      </c>
      <c r="C27" s="108" t="str">
        <f t="shared" si="22"/>
        <v>Италия</v>
      </c>
      <c r="D27" s="108" t="str">
        <f t="shared" si="19"/>
        <v>Аргентина</v>
      </c>
      <c r="E27" s="108" t="str">
        <f t="shared" si="23"/>
        <v>flame</v>
      </c>
      <c r="F27" s="108" t="str">
        <f t="shared" si="20"/>
        <v>Dresel</v>
      </c>
      <c r="G27" s="100">
        <f t="shared" si="8"/>
        <v>4</v>
      </c>
      <c r="H27" s="102"/>
      <c r="I27" s="100">
        <f t="shared" si="21"/>
        <v>4</v>
      </c>
      <c r="J27" s="102"/>
      <c r="K27" s="115">
        <v>4.0</v>
      </c>
      <c r="L27" s="115">
        <v>4.0</v>
      </c>
      <c r="M27" s="7"/>
      <c r="N27" s="110">
        <v>2.0</v>
      </c>
      <c r="O27" s="7"/>
      <c r="P27" s="7"/>
      <c r="Q27" s="7"/>
      <c r="R27" s="7"/>
      <c r="S27" s="7">
        <v>2.0</v>
      </c>
      <c r="T27" s="109">
        <v>221.0</v>
      </c>
      <c r="U27" s="110" t="str">
        <f t="shared" si="10"/>
        <v>18:20 Penalty shot cup (Италия) flame  - (Аргентина) Dresel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7">
        <v>0.7673611111111112</v>
      </c>
      <c r="C28" s="108" t="str">
        <f t="shared" si="22"/>
        <v>Италия</v>
      </c>
      <c r="D28" s="108" t="str">
        <f t="shared" si="19"/>
        <v>Аргентина</v>
      </c>
      <c r="E28" s="108" t="str">
        <f t="shared" si="23"/>
        <v>flame</v>
      </c>
      <c r="F28" s="108" t="str">
        <f t="shared" si="20"/>
        <v>Dresel</v>
      </c>
      <c r="G28" s="100">
        <f t="shared" si="8"/>
        <v>5</v>
      </c>
      <c r="H28" s="102"/>
      <c r="I28" s="100">
        <f t="shared" si="21"/>
        <v>4</v>
      </c>
      <c r="J28" s="102"/>
      <c r="K28" s="108">
        <v>5.0</v>
      </c>
      <c r="L28" s="108">
        <v>4.0</v>
      </c>
      <c r="M28" s="7"/>
      <c r="N28" s="110">
        <v>3.0</v>
      </c>
      <c r="O28" s="7"/>
      <c r="P28" s="7"/>
      <c r="Q28" s="7"/>
      <c r="R28" s="7"/>
      <c r="S28" s="7">
        <v>3.0</v>
      </c>
      <c r="T28" s="109">
        <v>222.0</v>
      </c>
      <c r="U28" s="110" t="str">
        <f t="shared" si="10"/>
        <v>18:25 Penalty shot cup (Италия) flame  - (Аргентина) Dresel</v>
      </c>
      <c r="V28" s="11" t="str">
        <f t="shared" si="11"/>
        <v>5:4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7">
        <v>0.7708333333333334</v>
      </c>
      <c r="C29" s="108" t="str">
        <f t="shared" si="22"/>
        <v>Италия</v>
      </c>
      <c r="D29" s="108" t="str">
        <f t="shared" ref="D29:D34" si="24">TRIM($D$5)</f>
        <v>Португалия</v>
      </c>
      <c r="E29" s="108" t="str">
        <f t="shared" si="23"/>
        <v>flame</v>
      </c>
      <c r="F29" s="108" t="str">
        <f t="shared" ref="F29:F34" si="25">$E$5</f>
        <v>Mentill</v>
      </c>
      <c r="G29" s="100">
        <f t="shared" si="8"/>
        <v>0</v>
      </c>
      <c r="H29" s="102"/>
      <c r="I29" s="100">
        <f t="shared" si="21"/>
        <v>0</v>
      </c>
      <c r="J29" s="100"/>
      <c r="K29" s="116" t="s">
        <v>41</v>
      </c>
      <c r="L29" s="108" t="s">
        <v>41</v>
      </c>
      <c r="M29" s="7"/>
      <c r="N29" s="110">
        <v>1.0</v>
      </c>
      <c r="O29" s="7"/>
      <c r="P29" s="7"/>
      <c r="Q29" s="7"/>
      <c r="R29" s="7"/>
      <c r="S29" s="7">
        <v>1.0</v>
      </c>
      <c r="T29" s="109">
        <v>223.0</v>
      </c>
      <c r="U29" s="110" t="str">
        <f t="shared" si="10"/>
        <v>18:30 Penalty shot cup (Италия) flame  - (Португалия) Mentill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7">
        <v>0.7743055555555556</v>
      </c>
      <c r="C30" s="108" t="str">
        <f t="shared" si="22"/>
        <v>Италия</v>
      </c>
      <c r="D30" s="108" t="str">
        <f t="shared" si="24"/>
        <v>Португалия</v>
      </c>
      <c r="E30" s="108" t="str">
        <f t="shared" si="23"/>
        <v>flame</v>
      </c>
      <c r="F30" s="108" t="str">
        <f t="shared" si="25"/>
        <v>Mentill</v>
      </c>
      <c r="G30" s="100">
        <f t="shared" si="8"/>
        <v>2</v>
      </c>
      <c r="H30" s="102"/>
      <c r="I30" s="100">
        <f t="shared" ref="I30:I34" si="26">SUM(L30,O30)</f>
        <v>3</v>
      </c>
      <c r="J30" s="102"/>
      <c r="K30" s="108">
        <v>2.0</v>
      </c>
      <c r="L30" s="108">
        <v>3.0</v>
      </c>
      <c r="M30" s="7"/>
      <c r="N30" s="110">
        <v>2.0</v>
      </c>
      <c r="O30" s="7"/>
      <c r="P30" s="7"/>
      <c r="Q30" s="7"/>
      <c r="R30" s="7"/>
      <c r="S30" s="7">
        <v>2.0</v>
      </c>
      <c r="T30" s="109">
        <v>224.0</v>
      </c>
      <c r="U30" s="110" t="str">
        <f t="shared" si="10"/>
        <v>18:35 Penalty shot cup (Италия) flame  - (Португалия) Mentill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7">
        <v>0.7777777777777778</v>
      </c>
      <c r="C31" s="108" t="str">
        <f t="shared" si="22"/>
        <v>Италия</v>
      </c>
      <c r="D31" s="108" t="str">
        <f t="shared" si="24"/>
        <v>Португалия</v>
      </c>
      <c r="E31" s="108" t="str">
        <f t="shared" si="23"/>
        <v>flame</v>
      </c>
      <c r="F31" s="108" t="str">
        <f t="shared" si="25"/>
        <v>Mentill</v>
      </c>
      <c r="G31" s="100">
        <f t="shared" si="8"/>
        <v>4</v>
      </c>
      <c r="H31" s="102"/>
      <c r="I31" s="100">
        <f t="shared" si="26"/>
        <v>5</v>
      </c>
      <c r="J31" s="102"/>
      <c r="K31" s="108">
        <v>4.0</v>
      </c>
      <c r="L31" s="108">
        <v>5.0</v>
      </c>
      <c r="M31" s="7"/>
      <c r="N31" s="110">
        <v>3.0</v>
      </c>
      <c r="O31" s="7"/>
      <c r="P31" s="7"/>
      <c r="Q31" s="7"/>
      <c r="R31" s="7"/>
      <c r="S31" s="7">
        <v>3.0</v>
      </c>
      <c r="T31" s="109">
        <v>225.0</v>
      </c>
      <c r="U31" s="110" t="str">
        <f t="shared" si="10"/>
        <v>18:40 Penalty shot cup (Италия) flame  - (Португалия) Mentill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7">
        <v>0.78125</v>
      </c>
      <c r="C32" s="108" t="str">
        <f t="shared" ref="C32:C37" si="27">TRIM($D$6)</f>
        <v>Аргентина</v>
      </c>
      <c r="D32" s="108" t="str">
        <f t="shared" si="24"/>
        <v>Португалия</v>
      </c>
      <c r="E32" s="108" t="str">
        <f t="shared" ref="E32:E37" si="28">$E$6</f>
        <v>Dresel</v>
      </c>
      <c r="F32" s="108" t="str">
        <f t="shared" si="25"/>
        <v>Mentill</v>
      </c>
      <c r="G32" s="100">
        <f t="shared" si="8"/>
        <v>1</v>
      </c>
      <c r="H32" s="102"/>
      <c r="I32" s="100">
        <f t="shared" si="26"/>
        <v>3</v>
      </c>
      <c r="J32" s="102"/>
      <c r="K32" s="108">
        <v>1.0</v>
      </c>
      <c r="L32" s="108">
        <v>3.0</v>
      </c>
      <c r="M32" s="7"/>
      <c r="N32" s="110">
        <v>1.0</v>
      </c>
      <c r="O32" s="7"/>
      <c r="P32" s="7"/>
      <c r="Q32" s="7"/>
      <c r="R32" s="7"/>
      <c r="S32" s="7">
        <v>1.0</v>
      </c>
      <c r="T32" s="109">
        <v>226.0</v>
      </c>
      <c r="U32" s="110" t="str">
        <f t="shared" si="10"/>
        <v>18:45 Penalty shot cup (Аргентина) Dresel  - (Португалия) Mentill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7">
        <v>0.7847222222222222</v>
      </c>
      <c r="C33" s="108" t="str">
        <f t="shared" si="27"/>
        <v>Аргентина</v>
      </c>
      <c r="D33" s="108" t="str">
        <f t="shared" si="24"/>
        <v>Португалия</v>
      </c>
      <c r="E33" s="108" t="str">
        <f t="shared" si="28"/>
        <v>Dresel</v>
      </c>
      <c r="F33" s="108" t="str">
        <f t="shared" si="25"/>
        <v>Mentill</v>
      </c>
      <c r="G33" s="100">
        <f t="shared" si="8"/>
        <v>2</v>
      </c>
      <c r="H33" s="102"/>
      <c r="I33" s="100">
        <f t="shared" si="26"/>
        <v>4</v>
      </c>
      <c r="J33" s="102">
        <v>5.0</v>
      </c>
      <c r="K33" s="108">
        <v>2.0</v>
      </c>
      <c r="L33" s="108">
        <v>4.0</v>
      </c>
      <c r="M33" s="7"/>
      <c r="N33" s="110">
        <v>2.0</v>
      </c>
      <c r="O33" s="7"/>
      <c r="P33" s="7"/>
      <c r="Q33" s="7"/>
      <c r="R33" s="7"/>
      <c r="S33" s="7">
        <v>2.0</v>
      </c>
      <c r="T33" s="109">
        <v>227.0</v>
      </c>
      <c r="U33" s="110" t="str">
        <f t="shared" si="10"/>
        <v>18:50 Penalty shot cup (Аргентина) Dresel  - (Португалия) Mentill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7">
        <v>0.7881944444444444</v>
      </c>
      <c r="C34" s="108" t="str">
        <f t="shared" si="27"/>
        <v>Аргентина</v>
      </c>
      <c r="D34" s="108" t="str">
        <f t="shared" si="24"/>
        <v>Португалия</v>
      </c>
      <c r="E34" s="108" t="str">
        <f t="shared" si="28"/>
        <v>Dresel</v>
      </c>
      <c r="F34" s="108" t="str">
        <f t="shared" si="25"/>
        <v>Mentill</v>
      </c>
      <c r="G34" s="100">
        <f t="shared" si="8"/>
        <v>4</v>
      </c>
      <c r="H34" s="102"/>
      <c r="I34" s="100">
        <f t="shared" si="26"/>
        <v>5</v>
      </c>
      <c r="J34" s="102"/>
      <c r="K34" s="108">
        <v>4.0</v>
      </c>
      <c r="L34" s="108">
        <v>5.0</v>
      </c>
      <c r="M34" s="7"/>
      <c r="N34" s="110">
        <v>3.0</v>
      </c>
      <c r="O34" s="7"/>
      <c r="P34" s="7"/>
      <c r="Q34" s="7"/>
      <c r="R34" s="7"/>
      <c r="S34" s="7">
        <v>3.0</v>
      </c>
      <c r="T34" s="109">
        <v>228.0</v>
      </c>
      <c r="U34" s="110" t="str">
        <f t="shared" si="10"/>
        <v>18:55 Penalty shot cup (Аргентина) Dresel  - (Португалия) Mentill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7">
        <v>0.7916666666666666</v>
      </c>
      <c r="C35" s="108" t="str">
        <f t="shared" si="27"/>
        <v>Аргентина</v>
      </c>
      <c r="D35" s="108" t="str">
        <f t="shared" ref="D35:D40" si="29">TRIM($D$4)</f>
        <v>Италия</v>
      </c>
      <c r="E35" s="108" t="str">
        <f t="shared" si="28"/>
        <v>Dresel</v>
      </c>
      <c r="F35" s="108" t="str">
        <f t="shared" ref="F35:F40" si="30">$E$4</f>
        <v>flame</v>
      </c>
      <c r="G35" s="100">
        <f t="shared" si="8"/>
        <v>2</v>
      </c>
      <c r="H35" s="102"/>
      <c r="I35" s="100">
        <f t="shared" ref="I35:I46" si="31">SUM(L35)</f>
        <v>4</v>
      </c>
      <c r="J35" s="102"/>
      <c r="K35" s="108">
        <v>2.0</v>
      </c>
      <c r="L35" s="108">
        <v>4.0</v>
      </c>
      <c r="M35" s="7"/>
      <c r="N35" s="110">
        <v>1.0</v>
      </c>
      <c r="O35" s="7"/>
      <c r="P35" s="7"/>
      <c r="Q35" s="7"/>
      <c r="R35" s="7"/>
      <c r="S35" s="7">
        <v>1.0</v>
      </c>
      <c r="T35" s="109">
        <v>229.0</v>
      </c>
      <c r="U35" s="110" t="str">
        <f t="shared" si="10"/>
        <v>19:00 Penalty shot cup (Аргентина) Dresel  - (Италия) flame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7">
        <v>0.7951388888888888</v>
      </c>
      <c r="C36" s="108" t="str">
        <f t="shared" si="27"/>
        <v>Аргентина</v>
      </c>
      <c r="D36" s="108" t="str">
        <f t="shared" si="29"/>
        <v>Италия</v>
      </c>
      <c r="E36" s="108" t="str">
        <f t="shared" si="28"/>
        <v>Dresel</v>
      </c>
      <c r="F36" s="108" t="str">
        <f t="shared" si="30"/>
        <v>flame</v>
      </c>
      <c r="G36" s="100">
        <f t="shared" si="8"/>
        <v>1</v>
      </c>
      <c r="H36" s="102"/>
      <c r="I36" s="100">
        <f t="shared" si="31"/>
        <v>1</v>
      </c>
      <c r="J36" s="102"/>
      <c r="K36" s="108">
        <v>1.0</v>
      </c>
      <c r="L36" s="108">
        <v>1.0</v>
      </c>
      <c r="M36" s="7"/>
      <c r="N36" s="110">
        <v>2.0</v>
      </c>
      <c r="O36" s="7"/>
      <c r="P36" s="7"/>
      <c r="Q36" s="7"/>
      <c r="R36" s="7"/>
      <c r="S36" s="7">
        <v>2.0</v>
      </c>
      <c r="T36" s="109">
        <v>230.0</v>
      </c>
      <c r="U36" s="110" t="str">
        <f t="shared" si="10"/>
        <v>19:05 Penalty shot cup (Аргентина) Dresel  - (Италия) flame</v>
      </c>
      <c r="V36" s="11" t="str">
        <f t="shared" si="11"/>
        <v>1:1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7">
        <v>0.7986111111111112</v>
      </c>
      <c r="C37" s="108" t="str">
        <f t="shared" si="27"/>
        <v>Аргентина</v>
      </c>
      <c r="D37" s="108" t="str">
        <f t="shared" si="29"/>
        <v>Италия</v>
      </c>
      <c r="E37" s="108" t="str">
        <f t="shared" si="28"/>
        <v>Dresel</v>
      </c>
      <c r="F37" s="108" t="str">
        <f t="shared" si="30"/>
        <v>flame</v>
      </c>
      <c r="G37" s="100">
        <f t="shared" si="8"/>
        <v>4</v>
      </c>
      <c r="H37" s="102"/>
      <c r="I37" s="100">
        <f t="shared" si="31"/>
        <v>2</v>
      </c>
      <c r="J37" s="102"/>
      <c r="K37" s="108">
        <v>4.0</v>
      </c>
      <c r="L37" s="108">
        <v>2.0</v>
      </c>
      <c r="M37" s="7"/>
      <c r="N37" s="110">
        <v>3.0</v>
      </c>
      <c r="O37" s="7"/>
      <c r="P37" s="7"/>
      <c r="Q37" s="7"/>
      <c r="R37" s="7"/>
      <c r="S37" s="7">
        <v>3.0</v>
      </c>
      <c r="T37" s="109">
        <v>231.0</v>
      </c>
      <c r="U37" s="110" t="str">
        <f t="shared" si="10"/>
        <v>19:10 Penalty shot cup (Аргентина) Dresel  - (Италия) flame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7">
        <v>0.8020833333333334</v>
      </c>
      <c r="C38" s="108" t="str">
        <f t="shared" ref="C38:C43" si="32">TRIM($D$5)</f>
        <v>Португалия</v>
      </c>
      <c r="D38" s="108" t="str">
        <f t="shared" si="29"/>
        <v>Италия</v>
      </c>
      <c r="E38" s="108" t="str">
        <f t="shared" ref="E38:E43" si="33">$E$5</f>
        <v>Mentill</v>
      </c>
      <c r="F38" s="108" t="str">
        <f t="shared" si="30"/>
        <v>flame</v>
      </c>
      <c r="G38" s="100">
        <f t="shared" si="8"/>
        <v>3</v>
      </c>
      <c r="H38" s="11"/>
      <c r="I38" s="100">
        <f t="shared" si="31"/>
        <v>3</v>
      </c>
      <c r="J38" s="11"/>
      <c r="K38" s="108">
        <v>3.0</v>
      </c>
      <c r="L38" s="108">
        <v>3.0</v>
      </c>
      <c r="M38" s="114"/>
      <c r="N38" s="110">
        <v>1.0</v>
      </c>
      <c r="O38" s="11"/>
      <c r="P38" s="11"/>
      <c r="Q38" s="11"/>
      <c r="R38" s="11"/>
      <c r="S38" s="7">
        <v>1.0</v>
      </c>
      <c r="T38" s="109">
        <v>232.0</v>
      </c>
      <c r="U38" s="110" t="str">
        <f t="shared" si="10"/>
        <v>19:15 Penalty shot cup (Португалия) Mentill  - (Италия) flame</v>
      </c>
      <c r="V38" s="11" t="str">
        <f t="shared" si="11"/>
        <v>3:3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7">
        <v>0.8055555555555556</v>
      </c>
      <c r="C39" s="108" t="str">
        <f t="shared" si="32"/>
        <v>Португалия</v>
      </c>
      <c r="D39" s="108" t="str">
        <f t="shared" si="29"/>
        <v>Италия</v>
      </c>
      <c r="E39" s="108" t="str">
        <f t="shared" si="33"/>
        <v>Mentill</v>
      </c>
      <c r="F39" s="108" t="str">
        <f t="shared" si="30"/>
        <v>flame</v>
      </c>
      <c r="G39" s="100">
        <f t="shared" si="8"/>
        <v>5</v>
      </c>
      <c r="H39" s="11"/>
      <c r="I39" s="100">
        <f t="shared" si="31"/>
        <v>3</v>
      </c>
      <c r="J39" s="11"/>
      <c r="K39" s="108">
        <v>5.0</v>
      </c>
      <c r="L39" s="108">
        <v>3.0</v>
      </c>
      <c r="M39" s="114"/>
      <c r="N39" s="110">
        <v>2.0</v>
      </c>
      <c r="O39" s="11"/>
      <c r="P39" s="11"/>
      <c r="Q39" s="11"/>
      <c r="R39" s="11"/>
      <c r="S39" s="7">
        <v>2.0</v>
      </c>
      <c r="T39" s="109">
        <v>233.0</v>
      </c>
      <c r="U39" s="110" t="str">
        <f t="shared" si="10"/>
        <v>19:20 Penalty shot cup (Португалия) Mentill  - (Италия) flame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7">
        <v>0.8090277777777778</v>
      </c>
      <c r="C40" s="108" t="str">
        <f t="shared" si="32"/>
        <v>Португалия</v>
      </c>
      <c r="D40" s="108" t="str">
        <f t="shared" si="29"/>
        <v>Италия</v>
      </c>
      <c r="E40" s="108" t="str">
        <f t="shared" si="33"/>
        <v>Mentill</v>
      </c>
      <c r="F40" s="108" t="str">
        <f t="shared" si="30"/>
        <v>flame</v>
      </c>
      <c r="G40" s="100">
        <f t="shared" si="8"/>
        <v>1</v>
      </c>
      <c r="H40" s="11"/>
      <c r="I40" s="100">
        <f t="shared" si="31"/>
        <v>3</v>
      </c>
      <c r="J40" s="11"/>
      <c r="K40" s="108">
        <v>1.0</v>
      </c>
      <c r="L40" s="108">
        <v>3.0</v>
      </c>
      <c r="M40" s="8"/>
      <c r="N40" s="110">
        <v>3.0</v>
      </c>
      <c r="O40" s="11"/>
      <c r="P40" s="11"/>
      <c r="Q40" s="11"/>
      <c r="R40" s="11"/>
      <c r="S40" s="7">
        <v>3.0</v>
      </c>
      <c r="T40" s="109">
        <v>234.0</v>
      </c>
      <c r="U40" s="110" t="str">
        <f t="shared" si="10"/>
        <v>19:25 Penalty shot cup (Португалия) Mentill  - (Италия) flame</v>
      </c>
      <c r="V40" s="11" t="str">
        <f t="shared" si="11"/>
        <v>1:3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7">
        <v>0.8125</v>
      </c>
      <c r="C41" s="108" t="str">
        <f t="shared" si="32"/>
        <v>Португалия</v>
      </c>
      <c r="D41" s="108" t="str">
        <f t="shared" ref="D41:D46" si="34">TRIM($D$6)</f>
        <v>Аргентина</v>
      </c>
      <c r="E41" s="108" t="str">
        <f t="shared" si="33"/>
        <v>Mentill</v>
      </c>
      <c r="F41" s="108" t="str">
        <f t="shared" ref="F41:F46" si="35">$E$6</f>
        <v>Dresel</v>
      </c>
      <c r="G41" s="100">
        <f t="shared" si="8"/>
        <v>5</v>
      </c>
      <c r="H41" s="11"/>
      <c r="I41" s="100">
        <f t="shared" si="31"/>
        <v>3</v>
      </c>
      <c r="J41" s="11"/>
      <c r="K41" s="108">
        <v>5.0</v>
      </c>
      <c r="L41" s="108">
        <v>3.0</v>
      </c>
      <c r="M41" s="8"/>
      <c r="N41" s="110">
        <v>3.0</v>
      </c>
      <c r="O41" s="11"/>
      <c r="P41" s="11"/>
      <c r="Q41" s="11"/>
      <c r="R41" s="11"/>
      <c r="S41" s="7">
        <v>1.0</v>
      </c>
      <c r="T41" s="109">
        <v>235.0</v>
      </c>
      <c r="U41" s="110" t="str">
        <f t="shared" si="10"/>
        <v>19:30 Penalty shot cup (Португалия) Mentill  - (Аргентина) Dresel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7">
        <v>0.8159722222222222</v>
      </c>
      <c r="C42" s="108" t="str">
        <f t="shared" si="32"/>
        <v>Португалия</v>
      </c>
      <c r="D42" s="108" t="str">
        <f t="shared" si="34"/>
        <v>Аргентина</v>
      </c>
      <c r="E42" s="108" t="str">
        <f t="shared" si="33"/>
        <v>Mentill</v>
      </c>
      <c r="F42" s="108" t="str">
        <f t="shared" si="35"/>
        <v>Dresel</v>
      </c>
      <c r="G42" s="100">
        <f t="shared" si="8"/>
        <v>5</v>
      </c>
      <c r="H42" s="11"/>
      <c r="I42" s="100">
        <f t="shared" si="31"/>
        <v>5</v>
      </c>
      <c r="J42" s="11"/>
      <c r="K42" s="108">
        <v>5.0</v>
      </c>
      <c r="L42" s="108">
        <v>5.0</v>
      </c>
      <c r="M42" s="8"/>
      <c r="N42" s="110">
        <v>3.0</v>
      </c>
      <c r="O42" s="11"/>
      <c r="P42" s="11"/>
      <c r="Q42" s="11"/>
      <c r="R42" s="11"/>
      <c r="S42" s="7">
        <v>2.0</v>
      </c>
      <c r="T42" s="109">
        <v>236.0</v>
      </c>
      <c r="U42" s="110" t="str">
        <f t="shared" si="10"/>
        <v>19:35 Penalty shot cup (Португалия) Mentill  - (Аргентина) Dresel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7">
        <v>0.8194444444444444</v>
      </c>
      <c r="C43" s="108" t="str">
        <f t="shared" si="32"/>
        <v>Португалия</v>
      </c>
      <c r="D43" s="108" t="str">
        <f t="shared" si="34"/>
        <v>Аргентина</v>
      </c>
      <c r="E43" s="108" t="str">
        <f t="shared" si="33"/>
        <v>Mentill</v>
      </c>
      <c r="F43" s="108" t="str">
        <f t="shared" si="35"/>
        <v>Dresel</v>
      </c>
      <c r="G43" s="100">
        <f t="shared" si="8"/>
        <v>5</v>
      </c>
      <c r="H43" s="11"/>
      <c r="I43" s="100">
        <f t="shared" si="31"/>
        <v>3</v>
      </c>
      <c r="J43" s="11"/>
      <c r="K43" s="108">
        <v>5.0</v>
      </c>
      <c r="L43" s="108">
        <v>3.0</v>
      </c>
      <c r="M43" s="8"/>
      <c r="N43" s="110">
        <v>3.0</v>
      </c>
      <c r="O43" s="11"/>
      <c r="P43" s="11"/>
      <c r="Q43" s="11"/>
      <c r="R43" s="11"/>
      <c r="S43" s="7">
        <v>3.0</v>
      </c>
      <c r="T43" s="109">
        <v>237.0</v>
      </c>
      <c r="U43" s="110" t="str">
        <f t="shared" si="10"/>
        <v>19:40 Penalty shot cup (Португалия) Mentill  - (Аргентина) Dresel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7">
        <v>0.8229166666666666</v>
      </c>
      <c r="C44" s="108" t="str">
        <f t="shared" ref="C44:C46" si="36">TRIM($D$4)</f>
        <v>Италия</v>
      </c>
      <c r="D44" s="108" t="str">
        <f t="shared" si="34"/>
        <v>Аргентина</v>
      </c>
      <c r="E44" s="108" t="str">
        <f t="shared" ref="E44:E46" si="37">$E$4</f>
        <v>flame</v>
      </c>
      <c r="F44" s="108" t="str">
        <f t="shared" si="35"/>
        <v>Dresel</v>
      </c>
      <c r="G44" s="100">
        <f t="shared" si="8"/>
        <v>5</v>
      </c>
      <c r="H44" s="11"/>
      <c r="I44" s="100">
        <f t="shared" si="31"/>
        <v>5</v>
      </c>
      <c r="J44" s="11"/>
      <c r="K44" s="108">
        <v>5.0</v>
      </c>
      <c r="L44" s="108">
        <v>5.0</v>
      </c>
      <c r="M44" s="8"/>
      <c r="N44" s="110">
        <v>3.0</v>
      </c>
      <c r="O44" s="11"/>
      <c r="P44" s="11"/>
      <c r="Q44" s="11"/>
      <c r="R44" s="11"/>
      <c r="S44" s="7">
        <v>1.0</v>
      </c>
      <c r="T44" s="109">
        <v>238.0</v>
      </c>
      <c r="U44" s="110" t="str">
        <f t="shared" si="10"/>
        <v>19:45 Penalty shot cup (Италия) flame  - (Аргентина) Dresel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7">
        <v>0.8263888888888888</v>
      </c>
      <c r="C45" s="108" t="str">
        <f t="shared" si="36"/>
        <v>Италия</v>
      </c>
      <c r="D45" s="108" t="str">
        <f t="shared" si="34"/>
        <v>Аргентина</v>
      </c>
      <c r="E45" s="108" t="str">
        <f t="shared" si="37"/>
        <v>flame</v>
      </c>
      <c r="F45" s="108" t="str">
        <f t="shared" si="35"/>
        <v>Dresel</v>
      </c>
      <c r="G45" s="100">
        <f t="shared" si="8"/>
        <v>0</v>
      </c>
      <c r="H45" s="11"/>
      <c r="I45" s="100">
        <f t="shared" si="31"/>
        <v>0</v>
      </c>
      <c r="J45" s="11"/>
      <c r="K45" s="108" t="s">
        <v>41</v>
      </c>
      <c r="L45" s="108" t="s">
        <v>41</v>
      </c>
      <c r="M45" s="8"/>
      <c r="N45" s="110">
        <v>3.0</v>
      </c>
      <c r="O45" s="11"/>
      <c r="P45" s="11"/>
      <c r="Q45" s="11"/>
      <c r="R45" s="11"/>
      <c r="S45" s="7">
        <v>2.0</v>
      </c>
      <c r="T45" s="109">
        <v>239.0</v>
      </c>
      <c r="U45" s="110" t="str">
        <f t="shared" si="10"/>
        <v>19:50 Penalty shot cup (Италия) flame  - (Аргентина) Dresel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7">
        <v>0.8298611111111112</v>
      </c>
      <c r="C46" s="108" t="str">
        <f t="shared" si="36"/>
        <v>Италия</v>
      </c>
      <c r="D46" s="108" t="str">
        <f t="shared" si="34"/>
        <v>Аргентина</v>
      </c>
      <c r="E46" s="108" t="str">
        <f t="shared" si="37"/>
        <v>flame</v>
      </c>
      <c r="F46" s="108" t="str">
        <f t="shared" si="35"/>
        <v>Dresel</v>
      </c>
      <c r="G46" s="100">
        <f t="shared" si="8"/>
        <v>4</v>
      </c>
      <c r="H46" s="11"/>
      <c r="I46" s="100">
        <f t="shared" si="31"/>
        <v>2</v>
      </c>
      <c r="J46" s="11"/>
      <c r="K46" s="108">
        <v>4.0</v>
      </c>
      <c r="L46" s="108">
        <v>2.0</v>
      </c>
      <c r="M46" s="8"/>
      <c r="N46" s="110">
        <v>3.0</v>
      </c>
      <c r="O46" s="11"/>
      <c r="P46" s="11"/>
      <c r="Q46" s="11"/>
      <c r="R46" s="11"/>
      <c r="S46" s="7">
        <v>3.0</v>
      </c>
      <c r="T46" s="109">
        <v>240.0</v>
      </c>
      <c r="U46" s="110" t="str">
        <f t="shared" si="10"/>
        <v>19:55 Penalty shot cup (Италия) flame  - (Аргентина) Dresel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7</v>
      </c>
      <c r="AK3" s="31">
        <f t="array" ref="AK3">SUMIF('ТУР5'!home,AF3,'ТУР5'!homescore)+SUMIF('ТУР5'!visitor,AF3,'ТУР5'!visitorscore)</f>
        <v>74</v>
      </c>
      <c r="AL3" s="32">
        <f t="array" ref="AL3">SUMIF('ТУР5'!home,AF3,'ТУР5'!visitorscore)+SUMIF('ТУР5'!visitor,AF3,'ТУР5'!homescore)</f>
        <v>73</v>
      </c>
      <c r="AM3" s="7">
        <f t="shared" ref="AM3:AM5" si="2">AK3-AL3</f>
        <v>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3300010074</v>
      </c>
    </row>
    <row r="4">
      <c r="A4" s="11"/>
      <c r="B4" s="8"/>
      <c r="C4" s="40" t="s">
        <v>49</v>
      </c>
      <c r="D4" s="96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78</v>
      </c>
      <c r="AB4" s="26">
        <f t="array" ref="AB4">VLOOKUP($U4,$AF$3:$AN$5,8,0)</f>
        <v>3</v>
      </c>
      <c r="AC4" s="26">
        <f t="array" ref="AC4">VLOOKUP($U4,$AF$3:$AN$5,9,0)</f>
        <v>36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7">
        <f t="array" ref="AJ4">SUM(('ТУР5'!home=AF4)*('ТУР5'!homescore&lt;'ТУР5'!visitorscore),('ТУР5'!visitor=AF4)*('ТУР5'!visitorscore&lt;'ТУР5'!homescore))</f>
        <v>9</v>
      </c>
      <c r="AK4" s="31">
        <f t="array" ref="AK4">SUMIF('ТУР5'!home,AF4,'ТУР5'!homescore)+SUMIF('ТУР5'!visitor,AF4,'ТУР5'!visitorscore)</f>
        <v>74</v>
      </c>
      <c r="AL4" s="32">
        <f t="array" ref="AL4">SUMIF('ТУР5'!home,AF4,'ТУР5'!visitorscore)+SUMIF('ТУР5'!visitor,AF4,'ТУР5'!homescore)</f>
        <v>78</v>
      </c>
      <c r="AM4" s="7">
        <f t="shared" si="2"/>
        <v>-4</v>
      </c>
      <c r="AN4" s="31">
        <f t="array" ref="AN4">AH4*Options!$B$2+AI4*Options!$B$3+AJ4*Options!$B$4+VLOOKUP(AF4,$E$4:$F$9,2,0)</f>
        <v>27</v>
      </c>
      <c r="AO4" s="11">
        <f t="shared" si="3"/>
        <v>2699960074</v>
      </c>
    </row>
    <row r="5">
      <c r="A5" s="11"/>
      <c r="B5" s="8"/>
      <c r="C5" s="40" t="s">
        <v>52</v>
      </c>
      <c r="D5" s="119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74</v>
      </c>
      <c r="AA5" s="26">
        <f t="array" ref="AA5">VLOOKUP($U5,$AF$3:$AN$5,7,0)</f>
        <v>73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81</v>
      </c>
      <c r="AL5" s="32">
        <f t="array" ref="AL5">SUMIF('ТУР5'!home,AF5,'ТУР5'!visitorscore)+SUMIF('ТУР5'!visitor,AF5,'ТУР5'!homescore)</f>
        <v>78</v>
      </c>
      <c r="AM5" s="7">
        <f t="shared" si="2"/>
        <v>3</v>
      </c>
      <c r="AN5" s="31">
        <f t="array" ref="AN5">AH5*Options!$B$2+AI5*Options!$B$3+AJ5*Options!$B$4+VLOOKUP(AF5,$E$4:$F$9,2,0)</f>
        <v>36</v>
      </c>
      <c r="AO5" s="11">
        <f t="shared" si="3"/>
        <v>3600030081</v>
      </c>
    </row>
    <row r="6">
      <c r="A6" s="11"/>
      <c r="B6" s="8"/>
      <c r="C6" s="40" t="s">
        <v>54</v>
      </c>
      <c r="D6" s="96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74</v>
      </c>
      <c r="AA6" s="26">
        <f t="array" ref="AA6">VLOOKUP($U6,$AF$3:$AN$5,7,0)</f>
        <v>78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7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8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9" t="s">
        <v>32</v>
      </c>
      <c r="C8" s="100" t="s">
        <v>13</v>
      </c>
      <c r="D8" s="100" t="s">
        <v>13</v>
      </c>
      <c r="E8" s="100" t="s">
        <v>33</v>
      </c>
      <c r="F8" s="100" t="s">
        <v>34</v>
      </c>
      <c r="G8" s="101" t="s">
        <v>35</v>
      </c>
      <c r="H8" s="16"/>
      <c r="I8" s="4"/>
      <c r="J8" s="102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3"/>
      <c r="N9" s="10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5"/>
      <c r="C10" s="7"/>
      <c r="D10" s="7"/>
      <c r="E10" s="7"/>
      <c r="F10" s="7"/>
      <c r="G10" s="7"/>
      <c r="H10" s="7"/>
      <c r="I10" s="7"/>
      <c r="J10" s="7"/>
      <c r="K10" s="7"/>
      <c r="L10" s="7"/>
      <c r="M10" s="103"/>
      <c r="N10" s="104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6"/>
      <c r="B11" s="107">
        <v>0.8333333333333334</v>
      </c>
      <c r="C11" s="108" t="str">
        <f t="shared" ref="C11:C13" si="4">TRIM($D$4)</f>
        <v>Италия</v>
      </c>
      <c r="D11" s="108" t="str">
        <f t="shared" ref="D11:D16" si="5">TRIM($D$5)</f>
        <v>Германия</v>
      </c>
      <c r="E11" s="108" t="str">
        <f t="shared" ref="E11:E13" si="6">$E$4</f>
        <v>flame</v>
      </c>
      <c r="F11" s="108" t="str">
        <f t="shared" ref="F11:F16" si="7">$E$5</f>
        <v>Mentill</v>
      </c>
      <c r="G11" s="100">
        <f t="shared" ref="G11:G46" si="8">SUM(K11)</f>
        <v>4</v>
      </c>
      <c r="H11" s="102"/>
      <c r="I11" s="100">
        <f t="shared" ref="I11:I17" si="9">SUM(L11)</f>
        <v>4</v>
      </c>
      <c r="J11" s="102"/>
      <c r="K11" s="108">
        <v>4.0</v>
      </c>
      <c r="L11" s="108">
        <v>4.0</v>
      </c>
      <c r="M11" s="103">
        <v>5.0</v>
      </c>
      <c r="N11" s="104">
        <v>1.0</v>
      </c>
      <c r="O11" s="7"/>
      <c r="P11" s="7"/>
      <c r="Q11" s="7"/>
      <c r="R11" s="7"/>
      <c r="S11" s="7">
        <v>1.0</v>
      </c>
      <c r="T11" s="109">
        <v>241.0</v>
      </c>
      <c r="U11" s="110" t="str">
        <f t="shared" ref="U11:U46" si="10">TEXT(B11,"h:mm")&amp;" "&amp;($C$1)&amp;" ("&amp;C11&amp;") "&amp;E11&amp;" "&amp;" - ("&amp;D11&amp;") "&amp;F11&amp;""</f>
        <v>20:00 Penalty shot cup (Италия) flame  - (Германия) Mentill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6"/>
      <c r="B12" s="107">
        <v>0.8368055555555556</v>
      </c>
      <c r="C12" s="108" t="str">
        <f t="shared" si="4"/>
        <v>Италия</v>
      </c>
      <c r="D12" s="108" t="str">
        <f t="shared" si="5"/>
        <v>Германия</v>
      </c>
      <c r="E12" s="108" t="str">
        <f t="shared" si="6"/>
        <v>flame</v>
      </c>
      <c r="F12" s="108" t="str">
        <f t="shared" si="7"/>
        <v>Mentill</v>
      </c>
      <c r="G12" s="100">
        <f t="shared" si="8"/>
        <v>0</v>
      </c>
      <c r="H12" s="102"/>
      <c r="I12" s="100">
        <f t="shared" si="9"/>
        <v>2</v>
      </c>
      <c r="J12" s="102"/>
      <c r="K12" s="108">
        <v>0.0</v>
      </c>
      <c r="L12" s="108">
        <v>2.0</v>
      </c>
      <c r="M12" s="103"/>
      <c r="N12" s="104">
        <v>2.0</v>
      </c>
      <c r="O12" s="7"/>
      <c r="P12" s="7"/>
      <c r="Q12" s="7"/>
      <c r="R12" s="7"/>
      <c r="S12" s="7">
        <v>2.0</v>
      </c>
      <c r="T12" s="109">
        <v>242.0</v>
      </c>
      <c r="U12" s="110" t="str">
        <f t="shared" si="10"/>
        <v>20:05 Penalty shot cup (Италия) flame  - (Германия) Mentill</v>
      </c>
      <c r="V12" s="11" t="str">
        <f t="shared" si="11"/>
        <v>0:2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6"/>
      <c r="B13" s="107">
        <v>0.8402777777777778</v>
      </c>
      <c r="C13" s="108" t="str">
        <f t="shared" si="4"/>
        <v>Италия</v>
      </c>
      <c r="D13" s="108" t="str">
        <f t="shared" si="5"/>
        <v>Германия</v>
      </c>
      <c r="E13" s="108" t="str">
        <f t="shared" si="6"/>
        <v>flame</v>
      </c>
      <c r="F13" s="108" t="str">
        <f t="shared" si="7"/>
        <v>Mentill</v>
      </c>
      <c r="G13" s="100">
        <f t="shared" si="8"/>
        <v>4</v>
      </c>
      <c r="H13" s="102"/>
      <c r="I13" s="100">
        <f t="shared" si="9"/>
        <v>2</v>
      </c>
      <c r="J13" s="102"/>
      <c r="K13" s="108">
        <v>4.0</v>
      </c>
      <c r="L13" s="108">
        <v>2.0</v>
      </c>
      <c r="M13" s="103"/>
      <c r="N13" s="104">
        <v>3.0</v>
      </c>
      <c r="O13" s="7"/>
      <c r="P13" s="7"/>
      <c r="Q13" s="7"/>
      <c r="R13" s="7"/>
      <c r="S13" s="7">
        <v>3.0</v>
      </c>
      <c r="T13" s="109">
        <v>243.0</v>
      </c>
      <c r="U13" s="110" t="str">
        <f t="shared" si="10"/>
        <v>20:10 Penalty shot cup (Италия) flame  - (Германия) Mentill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6"/>
      <c r="B14" s="107">
        <v>0.84375</v>
      </c>
      <c r="C14" s="108" t="str">
        <f t="shared" ref="C14:C19" si="12">TRIM($D$6)</f>
        <v>Аргентина</v>
      </c>
      <c r="D14" s="108" t="str">
        <f t="shared" si="5"/>
        <v>Германия</v>
      </c>
      <c r="E14" s="108" t="str">
        <f t="shared" ref="E14:E19" si="13">$E$6</f>
        <v>Dresel</v>
      </c>
      <c r="F14" s="108" t="str">
        <f t="shared" si="7"/>
        <v>Mentill</v>
      </c>
      <c r="G14" s="100">
        <f t="shared" si="8"/>
        <v>5</v>
      </c>
      <c r="H14" s="102"/>
      <c r="I14" s="100">
        <f t="shared" si="9"/>
        <v>3</v>
      </c>
      <c r="J14" s="102"/>
      <c r="K14" s="108">
        <v>5.0</v>
      </c>
      <c r="L14" s="108">
        <v>3.0</v>
      </c>
      <c r="M14" s="103"/>
      <c r="N14" s="104">
        <v>1.0</v>
      </c>
      <c r="O14" s="7"/>
      <c r="P14" s="7"/>
      <c r="Q14" s="7"/>
      <c r="R14" s="7"/>
      <c r="S14" s="7">
        <v>1.0</v>
      </c>
      <c r="T14" s="109">
        <v>244.0</v>
      </c>
      <c r="U14" s="110" t="str">
        <f t="shared" si="10"/>
        <v>20:15 Penalty shot cup (Аргентина) Dresel  - (Германия) Mentill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6"/>
      <c r="B15" s="107">
        <v>0.8472222222222222</v>
      </c>
      <c r="C15" s="108" t="str">
        <f t="shared" si="12"/>
        <v>Аргентина</v>
      </c>
      <c r="D15" s="108" t="str">
        <f t="shared" si="5"/>
        <v>Германия</v>
      </c>
      <c r="E15" s="108" t="str">
        <f t="shared" si="13"/>
        <v>Dresel</v>
      </c>
      <c r="F15" s="108" t="str">
        <f t="shared" si="7"/>
        <v>Mentill</v>
      </c>
      <c r="G15" s="100">
        <f t="shared" si="8"/>
        <v>4</v>
      </c>
      <c r="H15" s="102"/>
      <c r="I15" s="100">
        <f t="shared" si="9"/>
        <v>5</v>
      </c>
      <c r="J15" s="102"/>
      <c r="K15" s="108">
        <v>4.0</v>
      </c>
      <c r="L15" s="108">
        <v>5.0</v>
      </c>
      <c r="M15" s="103"/>
      <c r="N15" s="104">
        <v>2.0</v>
      </c>
      <c r="O15" s="7"/>
      <c r="P15" s="7"/>
      <c r="Q15" s="7"/>
      <c r="R15" s="7"/>
      <c r="S15" s="7">
        <v>2.0</v>
      </c>
      <c r="T15" s="109">
        <v>245.0</v>
      </c>
      <c r="U15" s="110" t="str">
        <f t="shared" si="10"/>
        <v>20:20 Penalty shot cup (Аргентина) Dresel  - (Германия) Mentill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6"/>
      <c r="B16" s="107">
        <v>0.8506944444444444</v>
      </c>
      <c r="C16" s="108" t="str">
        <f t="shared" si="12"/>
        <v>Аргентина</v>
      </c>
      <c r="D16" s="108" t="str">
        <f t="shared" si="5"/>
        <v>Германия</v>
      </c>
      <c r="E16" s="108" t="str">
        <f t="shared" si="13"/>
        <v>Dresel</v>
      </c>
      <c r="F16" s="108" t="str">
        <f t="shared" si="7"/>
        <v>Mentill</v>
      </c>
      <c r="G16" s="100">
        <f t="shared" si="8"/>
        <v>0</v>
      </c>
      <c r="H16" s="102"/>
      <c r="I16" s="100">
        <f t="shared" si="9"/>
        <v>0</v>
      </c>
      <c r="J16" s="102"/>
      <c r="K16" s="108" t="s">
        <v>41</v>
      </c>
      <c r="L16" s="108" t="s">
        <v>41</v>
      </c>
      <c r="M16" s="103"/>
      <c r="N16" s="104">
        <v>3.0</v>
      </c>
      <c r="O16" s="7"/>
      <c r="P16" s="7"/>
      <c r="Q16" s="7"/>
      <c r="R16" s="7"/>
      <c r="S16" s="7">
        <v>3.0</v>
      </c>
      <c r="T16" s="109">
        <v>246.0</v>
      </c>
      <c r="U16" s="110" t="str">
        <f t="shared" si="10"/>
        <v>20:25 Penalty shot cup (Аргентина) Dresel  - (Германия) Mentill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1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6"/>
      <c r="B17" s="107">
        <v>0.8541666666666666</v>
      </c>
      <c r="C17" s="108" t="str">
        <f t="shared" si="12"/>
        <v>Аргентина</v>
      </c>
      <c r="D17" s="108" t="str">
        <f t="shared" ref="D17:D22" si="14">TRIM($D$4)</f>
        <v>Италия</v>
      </c>
      <c r="E17" s="108" t="str">
        <f t="shared" si="13"/>
        <v>Dresel</v>
      </c>
      <c r="F17" s="108" t="str">
        <f t="shared" ref="F17:F22" si="15">$E$4</f>
        <v>flame</v>
      </c>
      <c r="G17" s="100">
        <f t="shared" si="8"/>
        <v>4</v>
      </c>
      <c r="H17" s="102"/>
      <c r="I17" s="100">
        <f t="shared" si="9"/>
        <v>2</v>
      </c>
      <c r="J17" s="102"/>
      <c r="K17" s="26">
        <v>4.0</v>
      </c>
      <c r="L17" s="26">
        <v>2.0</v>
      </c>
      <c r="M17" s="103"/>
      <c r="N17" s="104">
        <v>1.0</v>
      </c>
      <c r="O17" s="113"/>
      <c r="P17" s="7"/>
      <c r="Q17" s="113"/>
      <c r="R17" s="113"/>
      <c r="S17" s="7">
        <v>1.0</v>
      </c>
      <c r="T17" s="109">
        <v>247.0</v>
      </c>
      <c r="U17" s="110" t="str">
        <f t="shared" si="10"/>
        <v>20:30 Penalty shot cup (Аргентина) Dresel  - (Италия) flame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6"/>
      <c r="B18" s="107">
        <v>0.8576388888888888</v>
      </c>
      <c r="C18" s="108" t="str">
        <f t="shared" si="12"/>
        <v>Аргентина</v>
      </c>
      <c r="D18" s="108" t="str">
        <f t="shared" si="14"/>
        <v>Италия</v>
      </c>
      <c r="E18" s="108" t="str">
        <f t="shared" si="13"/>
        <v>Dresel</v>
      </c>
      <c r="F18" s="108" t="str">
        <f t="shared" si="15"/>
        <v>flame</v>
      </c>
      <c r="G18" s="100">
        <f t="shared" si="8"/>
        <v>4</v>
      </c>
      <c r="H18" s="102"/>
      <c r="I18" s="100">
        <f t="shared" ref="I18:I22" si="16">SUM(L18,O18)</f>
        <v>3</v>
      </c>
      <c r="J18" s="102"/>
      <c r="K18" s="108">
        <v>4.0</v>
      </c>
      <c r="L18" s="108">
        <v>3.0</v>
      </c>
      <c r="M18" s="103"/>
      <c r="N18" s="104">
        <v>2.0</v>
      </c>
      <c r="O18" s="113"/>
      <c r="P18" s="7"/>
      <c r="Q18" s="113"/>
      <c r="R18" s="113"/>
      <c r="S18" s="7">
        <v>2.0</v>
      </c>
      <c r="T18" s="109">
        <v>248.0</v>
      </c>
      <c r="U18" s="110" t="str">
        <f t="shared" si="10"/>
        <v>20:35 Penalty shot cup (Аргентина) Dresel  - (Италия) flame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6"/>
      <c r="B19" s="107">
        <v>0.8611111111111112</v>
      </c>
      <c r="C19" s="108" t="str">
        <f t="shared" si="12"/>
        <v>Аргентина</v>
      </c>
      <c r="D19" s="108" t="str">
        <f t="shared" si="14"/>
        <v>Италия</v>
      </c>
      <c r="E19" s="108" t="str">
        <f t="shared" si="13"/>
        <v>Dresel</v>
      </c>
      <c r="F19" s="108" t="str">
        <f t="shared" si="15"/>
        <v>flame</v>
      </c>
      <c r="G19" s="100">
        <f t="shared" si="8"/>
        <v>4</v>
      </c>
      <c r="H19" s="102"/>
      <c r="I19" s="100">
        <f t="shared" si="16"/>
        <v>4</v>
      </c>
      <c r="J19" s="102"/>
      <c r="K19" s="108">
        <v>4.0</v>
      </c>
      <c r="L19" s="108">
        <v>4.0</v>
      </c>
      <c r="M19" s="103"/>
      <c r="N19" s="104">
        <v>3.0</v>
      </c>
      <c r="O19" s="113"/>
      <c r="P19" s="7"/>
      <c r="Q19" s="113"/>
      <c r="R19" s="113"/>
      <c r="S19" s="7">
        <v>3.0</v>
      </c>
      <c r="T19" s="109">
        <v>249.0</v>
      </c>
      <c r="U19" s="110" t="str">
        <f t="shared" si="10"/>
        <v>20:40 Penalty shot cup (Аргентина) Dresel  - (Италия) flame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6"/>
      <c r="B20" s="107">
        <v>0.8645833333333334</v>
      </c>
      <c r="C20" s="108" t="str">
        <f t="shared" ref="C20:C25" si="17">TRIM($D$5)</f>
        <v>Германия</v>
      </c>
      <c r="D20" s="108" t="str">
        <f t="shared" si="14"/>
        <v>Италия</v>
      </c>
      <c r="E20" s="108" t="str">
        <f t="shared" ref="E20:E25" si="18">$E$5</f>
        <v>Mentill</v>
      </c>
      <c r="F20" s="108" t="str">
        <f t="shared" si="15"/>
        <v>flame</v>
      </c>
      <c r="G20" s="100">
        <f t="shared" si="8"/>
        <v>4</v>
      </c>
      <c r="H20" s="102"/>
      <c r="I20" s="100">
        <f t="shared" si="16"/>
        <v>2</v>
      </c>
      <c r="J20" s="102"/>
      <c r="K20" s="108">
        <v>4.0</v>
      </c>
      <c r="L20" s="108">
        <v>2.0</v>
      </c>
      <c r="M20" s="103"/>
      <c r="N20" s="104">
        <v>1.0</v>
      </c>
      <c r="O20" s="113"/>
      <c r="P20" s="7"/>
      <c r="Q20" s="113"/>
      <c r="R20" s="113"/>
      <c r="S20" s="7">
        <v>1.0</v>
      </c>
      <c r="T20" s="109">
        <v>250.0</v>
      </c>
      <c r="U20" s="110" t="str">
        <f t="shared" si="10"/>
        <v>20:45 Penalty shot cup (Германия) Mentill  - (Италия) flame</v>
      </c>
      <c r="V20" s="11" t="str">
        <f t="shared" si="11"/>
        <v>4:2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6"/>
      <c r="B21" s="107">
        <v>0.8680555555555556</v>
      </c>
      <c r="C21" s="108" t="str">
        <f t="shared" si="17"/>
        <v>Германия</v>
      </c>
      <c r="D21" s="108" t="str">
        <f t="shared" si="14"/>
        <v>Италия</v>
      </c>
      <c r="E21" s="108" t="str">
        <f t="shared" si="18"/>
        <v>Mentill</v>
      </c>
      <c r="F21" s="108" t="str">
        <f t="shared" si="15"/>
        <v>flame</v>
      </c>
      <c r="G21" s="100">
        <f t="shared" si="8"/>
        <v>3</v>
      </c>
      <c r="H21" s="102"/>
      <c r="I21" s="100">
        <f t="shared" si="16"/>
        <v>4</v>
      </c>
      <c r="J21" s="102"/>
      <c r="K21" s="108">
        <v>3.0</v>
      </c>
      <c r="L21" s="108">
        <v>4.0</v>
      </c>
      <c r="M21" s="7"/>
      <c r="N21" s="104">
        <v>2.0</v>
      </c>
      <c r="O21" s="113"/>
      <c r="P21" s="7"/>
      <c r="Q21" s="113"/>
      <c r="R21" s="113"/>
      <c r="S21" s="7">
        <v>2.0</v>
      </c>
      <c r="T21" s="109">
        <v>251.0</v>
      </c>
      <c r="U21" s="110" t="str">
        <f t="shared" si="10"/>
        <v>20:50 Penalty shot cup (Германия) Mentill  - (Италия) flame</v>
      </c>
      <c r="V21" s="11" t="str">
        <f t="shared" si="11"/>
        <v>3:4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6"/>
      <c r="B22" s="107">
        <v>0.8715277777777778</v>
      </c>
      <c r="C22" s="108" t="str">
        <f t="shared" si="17"/>
        <v>Германия</v>
      </c>
      <c r="D22" s="108" t="str">
        <f t="shared" si="14"/>
        <v>Италия</v>
      </c>
      <c r="E22" s="108" t="str">
        <f t="shared" si="18"/>
        <v>Mentill</v>
      </c>
      <c r="F22" s="108" t="str">
        <f t="shared" si="15"/>
        <v>flame</v>
      </c>
      <c r="G22" s="100">
        <f t="shared" si="8"/>
        <v>5</v>
      </c>
      <c r="H22" s="102"/>
      <c r="I22" s="100">
        <f t="shared" si="16"/>
        <v>5</v>
      </c>
      <c r="J22" s="102"/>
      <c r="K22" s="108">
        <v>5.0</v>
      </c>
      <c r="L22" s="108">
        <v>5.0</v>
      </c>
      <c r="M22" s="7"/>
      <c r="N22" s="104">
        <v>3.0</v>
      </c>
      <c r="O22" s="7"/>
      <c r="P22" s="7"/>
      <c r="Q22" s="7"/>
      <c r="R22" s="7"/>
      <c r="S22" s="7">
        <v>3.0</v>
      </c>
      <c r="T22" s="109">
        <v>252.0</v>
      </c>
      <c r="U22" s="110" t="str">
        <f t="shared" si="10"/>
        <v>20:55 Penalty shot cup (Германия) Mentill  - (Италия) flame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7">
        <v>0.875</v>
      </c>
      <c r="C23" s="108" t="str">
        <f t="shared" si="17"/>
        <v>Германия</v>
      </c>
      <c r="D23" s="108" t="str">
        <f t="shared" ref="D23:D28" si="19">TRIM($D$6)</f>
        <v>Аргентина</v>
      </c>
      <c r="E23" s="108" t="str">
        <f t="shared" si="18"/>
        <v>Mentill</v>
      </c>
      <c r="F23" s="108" t="str">
        <f t="shared" ref="F23:F28" si="20">$E$6</f>
        <v>Dresel</v>
      </c>
      <c r="G23" s="100">
        <f t="shared" si="8"/>
        <v>5</v>
      </c>
      <c r="H23" s="102"/>
      <c r="I23" s="100">
        <f t="shared" ref="I23:I29" si="21">SUM(L23)</f>
        <v>5</v>
      </c>
      <c r="J23" s="102"/>
      <c r="K23" s="108">
        <v>5.0</v>
      </c>
      <c r="L23" s="108">
        <v>5.0</v>
      </c>
      <c r="M23" s="7"/>
      <c r="N23" s="110">
        <v>1.0</v>
      </c>
      <c r="O23" s="7"/>
      <c r="P23" s="7"/>
      <c r="Q23" s="7"/>
      <c r="R23" s="7"/>
      <c r="S23" s="7">
        <v>1.0</v>
      </c>
      <c r="T23" s="109">
        <v>253.0</v>
      </c>
      <c r="U23" s="110" t="str">
        <f t="shared" si="10"/>
        <v>21:00 Penalty shot cup (Германия) Mentill  - (Аргентина) Dresel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7">
        <v>0.8784722222222222</v>
      </c>
      <c r="C24" s="108" t="str">
        <f t="shared" si="17"/>
        <v>Германия</v>
      </c>
      <c r="D24" s="108" t="str">
        <f t="shared" si="19"/>
        <v>Аргентина</v>
      </c>
      <c r="E24" s="108" t="str">
        <f t="shared" si="18"/>
        <v>Mentill</v>
      </c>
      <c r="F24" s="108" t="str">
        <f t="shared" si="20"/>
        <v>Dresel</v>
      </c>
      <c r="G24" s="100">
        <f t="shared" si="8"/>
        <v>3</v>
      </c>
      <c r="H24" s="102"/>
      <c r="I24" s="100">
        <f t="shared" si="21"/>
        <v>1</v>
      </c>
      <c r="J24" s="102"/>
      <c r="K24" s="108">
        <v>3.0</v>
      </c>
      <c r="L24" s="108">
        <v>1.0</v>
      </c>
      <c r="M24" s="7"/>
      <c r="N24" s="110">
        <v>2.0</v>
      </c>
      <c r="O24" s="7"/>
      <c r="P24" s="7"/>
      <c r="Q24" s="7"/>
      <c r="R24" s="7"/>
      <c r="S24" s="7">
        <v>2.0</v>
      </c>
      <c r="T24" s="109">
        <v>254.0</v>
      </c>
      <c r="U24" s="110" t="str">
        <f t="shared" si="10"/>
        <v>21:05 Penalty shot cup (Германия) Mentill  - (Аргентина) Dresel</v>
      </c>
      <c r="V24" s="11" t="str">
        <f t="shared" si="11"/>
        <v>3:1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7">
        <v>0.8819444444444444</v>
      </c>
      <c r="C25" s="108" t="str">
        <f t="shared" si="17"/>
        <v>Германия</v>
      </c>
      <c r="D25" s="108" t="str">
        <f t="shared" si="19"/>
        <v>Аргентина</v>
      </c>
      <c r="E25" s="108" t="str">
        <f t="shared" si="18"/>
        <v>Mentill</v>
      </c>
      <c r="F25" s="108" t="str">
        <f t="shared" si="20"/>
        <v>Dresel</v>
      </c>
      <c r="G25" s="100">
        <f t="shared" si="8"/>
        <v>3</v>
      </c>
      <c r="H25" s="102"/>
      <c r="I25" s="100">
        <f t="shared" si="21"/>
        <v>4</v>
      </c>
      <c r="J25" s="102"/>
      <c r="K25" s="115">
        <v>3.0</v>
      </c>
      <c r="L25" s="115">
        <v>4.0</v>
      </c>
      <c r="M25" s="7"/>
      <c r="N25" s="110">
        <v>3.0</v>
      </c>
      <c r="O25" s="7"/>
      <c r="P25" s="7"/>
      <c r="Q25" s="7"/>
      <c r="R25" s="7"/>
      <c r="S25" s="7">
        <v>3.0</v>
      </c>
      <c r="T25" s="109">
        <v>255.0</v>
      </c>
      <c r="U25" s="110" t="str">
        <f t="shared" si="10"/>
        <v>21:10 Penalty shot cup (Германия) Mentill  - (Аргентина) Dresel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7">
        <v>0.8854166666666666</v>
      </c>
      <c r="C26" s="108" t="str">
        <f t="shared" ref="C26:C31" si="22">TRIM($D$4)</f>
        <v>Италия</v>
      </c>
      <c r="D26" s="108" t="str">
        <f t="shared" si="19"/>
        <v>Аргентина</v>
      </c>
      <c r="E26" s="108" t="str">
        <f t="shared" ref="E26:E31" si="23">$E$4</f>
        <v>flame</v>
      </c>
      <c r="F26" s="108" t="str">
        <f t="shared" si="20"/>
        <v>Dresel</v>
      </c>
      <c r="G26" s="100">
        <f t="shared" si="8"/>
        <v>3</v>
      </c>
      <c r="H26" s="102"/>
      <c r="I26" s="100">
        <f t="shared" si="21"/>
        <v>4</v>
      </c>
      <c r="J26" s="102"/>
      <c r="K26" s="115">
        <v>3.0</v>
      </c>
      <c r="L26" s="115">
        <v>4.0</v>
      </c>
      <c r="M26" s="7"/>
      <c r="N26" s="110">
        <v>1.0</v>
      </c>
      <c r="O26" s="7"/>
      <c r="P26" s="7"/>
      <c r="Q26" s="7"/>
      <c r="R26" s="7"/>
      <c r="S26" s="7">
        <v>1.0</v>
      </c>
      <c r="T26" s="109">
        <v>256.0</v>
      </c>
      <c r="U26" s="110" t="str">
        <f t="shared" si="10"/>
        <v>21:15 Penalty shot cup (Италия) flame  - (Аргентина) Dresel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7">
        <v>0.8888888888888888</v>
      </c>
      <c r="C27" s="108" t="str">
        <f t="shared" si="22"/>
        <v>Италия</v>
      </c>
      <c r="D27" s="108" t="str">
        <f t="shared" si="19"/>
        <v>Аргентина</v>
      </c>
      <c r="E27" s="108" t="str">
        <f t="shared" si="23"/>
        <v>flame</v>
      </c>
      <c r="F27" s="108" t="str">
        <f t="shared" si="20"/>
        <v>Dresel</v>
      </c>
      <c r="G27" s="100">
        <f t="shared" si="8"/>
        <v>4</v>
      </c>
      <c r="H27" s="102"/>
      <c r="I27" s="100">
        <f t="shared" si="21"/>
        <v>4</v>
      </c>
      <c r="J27" s="102"/>
      <c r="K27" s="115">
        <v>4.0</v>
      </c>
      <c r="L27" s="115">
        <v>4.0</v>
      </c>
      <c r="M27" s="7"/>
      <c r="N27" s="110">
        <v>2.0</v>
      </c>
      <c r="O27" s="7"/>
      <c r="P27" s="7"/>
      <c r="Q27" s="7"/>
      <c r="R27" s="7"/>
      <c r="S27" s="7">
        <v>2.0</v>
      </c>
      <c r="T27" s="109">
        <v>257.0</v>
      </c>
      <c r="U27" s="110" t="str">
        <f t="shared" si="10"/>
        <v>21:20 Penalty shot cup (Италия) flame  - (Аргентина) Dresel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7">
        <v>0.8923611111111112</v>
      </c>
      <c r="C28" s="108" t="str">
        <f t="shared" si="22"/>
        <v>Италия</v>
      </c>
      <c r="D28" s="108" t="str">
        <f t="shared" si="19"/>
        <v>Аргентина</v>
      </c>
      <c r="E28" s="108" t="str">
        <f t="shared" si="23"/>
        <v>flame</v>
      </c>
      <c r="F28" s="108" t="str">
        <f t="shared" si="20"/>
        <v>Dresel</v>
      </c>
      <c r="G28" s="100">
        <f t="shared" si="8"/>
        <v>0</v>
      </c>
      <c r="H28" s="102"/>
      <c r="I28" s="100">
        <f t="shared" si="21"/>
        <v>0</v>
      </c>
      <c r="J28" s="102"/>
      <c r="K28" s="108" t="s">
        <v>41</v>
      </c>
      <c r="L28" s="108" t="s">
        <v>41</v>
      </c>
      <c r="M28" s="7"/>
      <c r="N28" s="110">
        <v>3.0</v>
      </c>
      <c r="O28" s="7"/>
      <c r="P28" s="7"/>
      <c r="Q28" s="7"/>
      <c r="R28" s="7"/>
      <c r="S28" s="7">
        <v>3.0</v>
      </c>
      <c r="T28" s="109">
        <v>258.0</v>
      </c>
      <c r="U28" s="110" t="str">
        <f t="shared" si="10"/>
        <v>21:25 Penalty shot cup (Италия) flame  - (Аргентина) Dresel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7">
        <v>0.8958333333333334</v>
      </c>
      <c r="C29" s="108" t="str">
        <f t="shared" si="22"/>
        <v>Италия</v>
      </c>
      <c r="D29" s="108" t="str">
        <f t="shared" ref="D29:D34" si="24">TRIM($D$5)</f>
        <v>Германия</v>
      </c>
      <c r="E29" s="108" t="str">
        <f t="shared" si="23"/>
        <v>flame</v>
      </c>
      <c r="F29" s="108" t="str">
        <f t="shared" ref="F29:F34" si="25">$E$5</f>
        <v>Mentill</v>
      </c>
      <c r="G29" s="100">
        <f t="shared" si="8"/>
        <v>5</v>
      </c>
      <c r="H29" s="102"/>
      <c r="I29" s="100">
        <f t="shared" si="21"/>
        <v>5</v>
      </c>
      <c r="J29" s="100"/>
      <c r="K29" s="116">
        <v>5.0</v>
      </c>
      <c r="L29" s="108">
        <v>5.0</v>
      </c>
      <c r="M29" s="7"/>
      <c r="N29" s="110">
        <v>1.0</v>
      </c>
      <c r="O29" s="7"/>
      <c r="P29" s="7"/>
      <c r="Q29" s="7"/>
      <c r="R29" s="7"/>
      <c r="S29" s="7">
        <v>1.0</v>
      </c>
      <c r="T29" s="109">
        <v>259.0</v>
      </c>
      <c r="U29" s="110" t="str">
        <f t="shared" si="10"/>
        <v>21:30 Penalty shot cup (Италия) flame  - (Германия) Mentill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7">
        <v>0.8993055555555556</v>
      </c>
      <c r="C30" s="108" t="str">
        <f t="shared" si="22"/>
        <v>Италия</v>
      </c>
      <c r="D30" s="108" t="str">
        <f t="shared" si="24"/>
        <v>Германия</v>
      </c>
      <c r="E30" s="108" t="str">
        <f t="shared" si="23"/>
        <v>flame</v>
      </c>
      <c r="F30" s="108" t="str">
        <f t="shared" si="25"/>
        <v>Mentill</v>
      </c>
      <c r="G30" s="100">
        <f t="shared" si="8"/>
        <v>5</v>
      </c>
      <c r="H30" s="102"/>
      <c r="I30" s="100">
        <f t="shared" ref="I30:I34" si="26">SUM(L30,O30)</f>
        <v>3</v>
      </c>
      <c r="J30" s="102"/>
      <c r="K30" s="108">
        <v>5.0</v>
      </c>
      <c r="L30" s="108">
        <v>3.0</v>
      </c>
      <c r="M30" s="7"/>
      <c r="N30" s="110">
        <v>2.0</v>
      </c>
      <c r="O30" s="7"/>
      <c r="P30" s="7"/>
      <c r="Q30" s="7"/>
      <c r="R30" s="7"/>
      <c r="S30" s="7">
        <v>2.0</v>
      </c>
      <c r="T30" s="109">
        <v>260.0</v>
      </c>
      <c r="U30" s="110" t="str">
        <f t="shared" si="10"/>
        <v>21:35 Penalty shot cup (Италия) flame  - (Германия) Mentill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7">
        <v>0.9027777777777778</v>
      </c>
      <c r="C31" s="108" t="str">
        <f t="shared" si="22"/>
        <v>Италия</v>
      </c>
      <c r="D31" s="108" t="str">
        <f t="shared" si="24"/>
        <v>Германия</v>
      </c>
      <c r="E31" s="108" t="str">
        <f t="shared" si="23"/>
        <v>flame</v>
      </c>
      <c r="F31" s="108" t="str">
        <f t="shared" si="25"/>
        <v>Mentill</v>
      </c>
      <c r="G31" s="100">
        <f t="shared" si="8"/>
        <v>0</v>
      </c>
      <c r="H31" s="102"/>
      <c r="I31" s="100">
        <f t="shared" si="26"/>
        <v>0</v>
      </c>
      <c r="J31" s="102"/>
      <c r="K31" s="108" t="s">
        <v>41</v>
      </c>
      <c r="L31" s="108" t="s">
        <v>41</v>
      </c>
      <c r="M31" s="7"/>
      <c r="N31" s="110">
        <v>3.0</v>
      </c>
      <c r="O31" s="7"/>
      <c r="P31" s="7"/>
      <c r="Q31" s="7"/>
      <c r="R31" s="7"/>
      <c r="S31" s="7">
        <v>3.0</v>
      </c>
      <c r="T31" s="109">
        <v>261.0</v>
      </c>
      <c r="U31" s="110" t="str">
        <f t="shared" si="10"/>
        <v>21:40 Penalty shot cup (Италия) flame  - (Германия) Mentill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7">
        <v>0.90625</v>
      </c>
      <c r="C32" s="108" t="str">
        <f t="shared" ref="C32:C37" si="27">TRIM($D$6)</f>
        <v>Аргентина</v>
      </c>
      <c r="D32" s="108" t="str">
        <f t="shared" si="24"/>
        <v>Германия</v>
      </c>
      <c r="E32" s="108" t="str">
        <f t="shared" ref="E32:E37" si="28">$E$6</f>
        <v>Dresel</v>
      </c>
      <c r="F32" s="108" t="str">
        <f t="shared" si="25"/>
        <v>Mentill</v>
      </c>
      <c r="G32" s="100">
        <f t="shared" si="8"/>
        <v>5</v>
      </c>
      <c r="H32" s="102"/>
      <c r="I32" s="100">
        <f t="shared" si="26"/>
        <v>3</v>
      </c>
      <c r="J32" s="102"/>
      <c r="K32" s="108">
        <v>5.0</v>
      </c>
      <c r="L32" s="108">
        <v>3.0</v>
      </c>
      <c r="M32" s="7"/>
      <c r="N32" s="110">
        <v>1.0</v>
      </c>
      <c r="O32" s="7"/>
      <c r="P32" s="7"/>
      <c r="Q32" s="7"/>
      <c r="R32" s="7"/>
      <c r="S32" s="7">
        <v>1.0</v>
      </c>
      <c r="T32" s="109">
        <v>262.0</v>
      </c>
      <c r="U32" s="110" t="str">
        <f t="shared" si="10"/>
        <v>21:45 Penalty shot cup (Аргентина) Dresel  - (Германия) Mentill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7">
        <v>0.9097222222222222</v>
      </c>
      <c r="C33" s="108" t="str">
        <f t="shared" si="27"/>
        <v>Аргентина</v>
      </c>
      <c r="D33" s="108" t="str">
        <f t="shared" si="24"/>
        <v>Германия</v>
      </c>
      <c r="E33" s="108" t="str">
        <f t="shared" si="28"/>
        <v>Dresel</v>
      </c>
      <c r="F33" s="108" t="str">
        <f t="shared" si="25"/>
        <v>Mentill</v>
      </c>
      <c r="G33" s="100">
        <f t="shared" si="8"/>
        <v>4</v>
      </c>
      <c r="H33" s="102"/>
      <c r="I33" s="100">
        <f t="shared" si="26"/>
        <v>2</v>
      </c>
      <c r="J33" s="102">
        <v>5.0</v>
      </c>
      <c r="K33" s="108">
        <v>4.0</v>
      </c>
      <c r="L33" s="108">
        <v>2.0</v>
      </c>
      <c r="M33" s="7"/>
      <c r="N33" s="110">
        <v>2.0</v>
      </c>
      <c r="O33" s="7"/>
      <c r="P33" s="7"/>
      <c r="Q33" s="7"/>
      <c r="R33" s="7"/>
      <c r="S33" s="7">
        <v>2.0</v>
      </c>
      <c r="T33" s="109">
        <v>263.0</v>
      </c>
      <c r="U33" s="110" t="str">
        <f t="shared" si="10"/>
        <v>21:50 Penalty shot cup (Аргентина) Dresel  - (Германия) Mentill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7">
        <v>0.9131944444444444</v>
      </c>
      <c r="C34" s="108" t="str">
        <f t="shared" si="27"/>
        <v>Аргентина</v>
      </c>
      <c r="D34" s="108" t="str">
        <f t="shared" si="24"/>
        <v>Германия</v>
      </c>
      <c r="E34" s="108" t="str">
        <f t="shared" si="28"/>
        <v>Dresel</v>
      </c>
      <c r="F34" s="108" t="str">
        <f t="shared" si="25"/>
        <v>Mentill</v>
      </c>
      <c r="G34" s="100">
        <f t="shared" si="8"/>
        <v>3</v>
      </c>
      <c r="H34" s="102"/>
      <c r="I34" s="100">
        <f t="shared" si="26"/>
        <v>4</v>
      </c>
      <c r="J34" s="102"/>
      <c r="K34" s="108">
        <v>3.0</v>
      </c>
      <c r="L34" s="108">
        <v>4.0</v>
      </c>
      <c r="M34" s="7"/>
      <c r="N34" s="110">
        <v>3.0</v>
      </c>
      <c r="O34" s="7"/>
      <c r="P34" s="7"/>
      <c r="Q34" s="7"/>
      <c r="R34" s="7"/>
      <c r="S34" s="7">
        <v>3.0</v>
      </c>
      <c r="T34" s="109">
        <v>264.0</v>
      </c>
      <c r="U34" s="110" t="str">
        <f t="shared" si="10"/>
        <v>21:55 Penalty shot cup (Аргентина) Dresel  - (Германия) Mentill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7">
        <v>0.9166666666666666</v>
      </c>
      <c r="C35" s="108" t="str">
        <f t="shared" si="27"/>
        <v>Аргентина</v>
      </c>
      <c r="D35" s="108" t="str">
        <f t="shared" ref="D35:D40" si="29">TRIM($D$4)</f>
        <v>Италия</v>
      </c>
      <c r="E35" s="108" t="str">
        <f t="shared" si="28"/>
        <v>Dresel</v>
      </c>
      <c r="F35" s="108" t="str">
        <f t="shared" ref="F35:F40" si="30">$E$4</f>
        <v>flame</v>
      </c>
      <c r="G35" s="100">
        <f t="shared" si="8"/>
        <v>4</v>
      </c>
      <c r="H35" s="102"/>
      <c r="I35" s="100">
        <f t="shared" ref="I35:I46" si="31">SUM(L35)</f>
        <v>2</v>
      </c>
      <c r="J35" s="102"/>
      <c r="K35" s="108">
        <v>4.0</v>
      </c>
      <c r="L35" s="108">
        <v>2.0</v>
      </c>
      <c r="M35" s="7"/>
      <c r="N35" s="110">
        <v>1.0</v>
      </c>
      <c r="O35" s="7"/>
      <c r="P35" s="7"/>
      <c r="Q35" s="7"/>
      <c r="R35" s="7"/>
      <c r="S35" s="7">
        <v>1.0</v>
      </c>
      <c r="T35" s="109">
        <v>265.0</v>
      </c>
      <c r="U35" s="110" t="str">
        <f t="shared" si="10"/>
        <v>22:00 Penalty shot cup (Аргентина) Dresel  - (Италия) flame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7">
        <v>0.9201388888888888</v>
      </c>
      <c r="C36" s="108" t="str">
        <f t="shared" si="27"/>
        <v>Аргентина</v>
      </c>
      <c r="D36" s="108" t="str">
        <f t="shared" si="29"/>
        <v>Италия</v>
      </c>
      <c r="E36" s="108" t="str">
        <f t="shared" si="28"/>
        <v>Dresel</v>
      </c>
      <c r="F36" s="108" t="str">
        <f t="shared" si="30"/>
        <v>flame</v>
      </c>
      <c r="G36" s="100">
        <f t="shared" si="8"/>
        <v>3</v>
      </c>
      <c r="H36" s="102"/>
      <c r="I36" s="100">
        <f t="shared" si="31"/>
        <v>4</v>
      </c>
      <c r="J36" s="102"/>
      <c r="K36" s="108">
        <v>3.0</v>
      </c>
      <c r="L36" s="108">
        <v>4.0</v>
      </c>
      <c r="M36" s="7"/>
      <c r="N36" s="110">
        <v>2.0</v>
      </c>
      <c r="O36" s="7"/>
      <c r="P36" s="7"/>
      <c r="Q36" s="7"/>
      <c r="R36" s="7"/>
      <c r="S36" s="7">
        <v>2.0</v>
      </c>
      <c r="T36" s="109">
        <v>266.0</v>
      </c>
      <c r="U36" s="110" t="str">
        <f t="shared" si="10"/>
        <v>22:05 Penalty shot cup (Аргентина) Dresel  - (Италия) flame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7">
        <v>0.9236111111111112</v>
      </c>
      <c r="C37" s="108" t="str">
        <f t="shared" si="27"/>
        <v>Аргентина</v>
      </c>
      <c r="D37" s="108" t="str">
        <f t="shared" si="29"/>
        <v>Италия</v>
      </c>
      <c r="E37" s="108" t="str">
        <f t="shared" si="28"/>
        <v>Dresel</v>
      </c>
      <c r="F37" s="108" t="str">
        <f t="shared" si="30"/>
        <v>flame</v>
      </c>
      <c r="G37" s="100">
        <f t="shared" si="8"/>
        <v>3</v>
      </c>
      <c r="H37" s="102"/>
      <c r="I37" s="100">
        <f t="shared" si="31"/>
        <v>4</v>
      </c>
      <c r="J37" s="102"/>
      <c r="K37" s="108">
        <v>3.0</v>
      </c>
      <c r="L37" s="108">
        <v>4.0</v>
      </c>
      <c r="M37" s="7"/>
      <c r="N37" s="110">
        <v>3.0</v>
      </c>
      <c r="O37" s="7"/>
      <c r="P37" s="7"/>
      <c r="Q37" s="7"/>
      <c r="R37" s="7"/>
      <c r="S37" s="7">
        <v>3.0</v>
      </c>
      <c r="T37" s="109">
        <v>267.0</v>
      </c>
      <c r="U37" s="110" t="str">
        <f t="shared" si="10"/>
        <v>22:10 Penalty shot cup (Аргентина) Dresel  - (Италия) flame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7">
        <v>0.9270833333333334</v>
      </c>
      <c r="C38" s="108" t="str">
        <f t="shared" ref="C38:C43" si="32">TRIM($D$5)</f>
        <v>Германия</v>
      </c>
      <c r="D38" s="108" t="str">
        <f t="shared" si="29"/>
        <v>Италия</v>
      </c>
      <c r="E38" s="108" t="str">
        <f t="shared" ref="E38:E43" si="33">$E$5</f>
        <v>Mentill</v>
      </c>
      <c r="F38" s="108" t="str">
        <f t="shared" si="30"/>
        <v>flame</v>
      </c>
      <c r="G38" s="100">
        <f t="shared" si="8"/>
        <v>3</v>
      </c>
      <c r="H38" s="11"/>
      <c r="I38" s="100">
        <f t="shared" si="31"/>
        <v>3</v>
      </c>
      <c r="J38" s="11"/>
      <c r="K38" s="108">
        <v>3.0</v>
      </c>
      <c r="L38" s="108">
        <v>3.0</v>
      </c>
      <c r="M38" s="114"/>
      <c r="N38" s="110">
        <v>1.0</v>
      </c>
      <c r="O38" s="11"/>
      <c r="P38" s="11"/>
      <c r="Q38" s="11"/>
      <c r="R38" s="11"/>
      <c r="S38" s="7">
        <v>1.0</v>
      </c>
      <c r="T38" s="109">
        <v>268.0</v>
      </c>
      <c r="U38" s="110" t="str">
        <f t="shared" si="10"/>
        <v>22:15 Penalty shot cup (Германия) Mentill  - (Италия) flame</v>
      </c>
      <c r="V38" s="11" t="str">
        <f t="shared" si="11"/>
        <v>3:3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7">
        <v>0.9305555555555556</v>
      </c>
      <c r="C39" s="108" t="str">
        <f t="shared" si="32"/>
        <v>Германия</v>
      </c>
      <c r="D39" s="108" t="str">
        <f t="shared" si="29"/>
        <v>Италия</v>
      </c>
      <c r="E39" s="108" t="str">
        <f t="shared" si="33"/>
        <v>Mentill</v>
      </c>
      <c r="F39" s="108" t="str">
        <f t="shared" si="30"/>
        <v>flame</v>
      </c>
      <c r="G39" s="100">
        <f t="shared" si="8"/>
        <v>0</v>
      </c>
      <c r="H39" s="11"/>
      <c r="I39" s="100">
        <f t="shared" si="31"/>
        <v>0</v>
      </c>
      <c r="J39" s="11"/>
      <c r="K39" s="108" t="s">
        <v>41</v>
      </c>
      <c r="L39" s="108" t="s">
        <v>41</v>
      </c>
      <c r="M39" s="114"/>
      <c r="N39" s="110">
        <v>2.0</v>
      </c>
      <c r="O39" s="11"/>
      <c r="P39" s="11"/>
      <c r="Q39" s="11"/>
      <c r="R39" s="11"/>
      <c r="S39" s="7">
        <v>2.0</v>
      </c>
      <c r="T39" s="109">
        <v>269.0</v>
      </c>
      <c r="U39" s="110" t="str">
        <f t="shared" si="10"/>
        <v>22:20 Penalty shot cup (Германия) Mentill  - (Италия) flame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7">
        <v>0.9340277777777778</v>
      </c>
      <c r="C40" s="108" t="str">
        <f t="shared" si="32"/>
        <v>Германия</v>
      </c>
      <c r="D40" s="108" t="str">
        <f t="shared" si="29"/>
        <v>Италия</v>
      </c>
      <c r="E40" s="108" t="str">
        <f t="shared" si="33"/>
        <v>Mentill</v>
      </c>
      <c r="F40" s="108" t="str">
        <f t="shared" si="30"/>
        <v>flame</v>
      </c>
      <c r="G40" s="100">
        <f t="shared" si="8"/>
        <v>3</v>
      </c>
      <c r="H40" s="11"/>
      <c r="I40" s="100">
        <f t="shared" si="31"/>
        <v>4</v>
      </c>
      <c r="J40" s="11"/>
      <c r="K40" s="108">
        <v>3.0</v>
      </c>
      <c r="L40" s="108">
        <v>4.0</v>
      </c>
      <c r="M40" s="8"/>
      <c r="N40" s="110">
        <v>3.0</v>
      </c>
      <c r="O40" s="11"/>
      <c r="P40" s="11"/>
      <c r="Q40" s="11"/>
      <c r="R40" s="11"/>
      <c r="S40" s="7">
        <v>3.0</v>
      </c>
      <c r="T40" s="109">
        <v>270.0</v>
      </c>
      <c r="U40" s="110" t="str">
        <f t="shared" si="10"/>
        <v>22:25 Penalty shot cup (Германия) Mentill  - (Италия) flame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7">
        <v>0.9375</v>
      </c>
      <c r="C41" s="108" t="str">
        <f t="shared" si="32"/>
        <v>Германия</v>
      </c>
      <c r="D41" s="108" t="str">
        <f t="shared" ref="D41:D46" si="34">TRIM($D$6)</f>
        <v>Аргентина</v>
      </c>
      <c r="E41" s="108" t="str">
        <f t="shared" si="33"/>
        <v>Mentill</v>
      </c>
      <c r="F41" s="108" t="str">
        <f t="shared" ref="F41:F46" si="35">$E$6</f>
        <v>Dresel</v>
      </c>
      <c r="G41" s="100">
        <f t="shared" si="8"/>
        <v>4</v>
      </c>
      <c r="H41" s="11"/>
      <c r="I41" s="100">
        <f t="shared" si="31"/>
        <v>4</v>
      </c>
      <c r="J41" s="11"/>
      <c r="K41" s="108">
        <v>4.0</v>
      </c>
      <c r="L41" s="108">
        <v>4.0</v>
      </c>
      <c r="M41" s="8"/>
      <c r="N41" s="110">
        <v>3.0</v>
      </c>
      <c r="O41" s="11"/>
      <c r="P41" s="11"/>
      <c r="Q41" s="11"/>
      <c r="R41" s="11"/>
      <c r="S41" s="7">
        <v>1.0</v>
      </c>
      <c r="T41" s="109">
        <v>271.0</v>
      </c>
      <c r="U41" s="110" t="str">
        <f t="shared" si="10"/>
        <v>22:30 Penalty shot cup (Германия) Mentill  - (Аргентина) Dresel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7">
        <v>0.9409722222222222</v>
      </c>
      <c r="C42" s="108" t="str">
        <f t="shared" si="32"/>
        <v>Германия</v>
      </c>
      <c r="D42" s="108" t="str">
        <f t="shared" si="34"/>
        <v>Аргентина</v>
      </c>
      <c r="E42" s="108" t="str">
        <f t="shared" si="33"/>
        <v>Mentill</v>
      </c>
      <c r="F42" s="108" t="str">
        <f t="shared" si="35"/>
        <v>Dresel</v>
      </c>
      <c r="G42" s="100">
        <f t="shared" si="8"/>
        <v>4</v>
      </c>
      <c r="H42" s="11"/>
      <c r="I42" s="100">
        <f t="shared" si="31"/>
        <v>5</v>
      </c>
      <c r="J42" s="11"/>
      <c r="K42" s="108">
        <v>4.0</v>
      </c>
      <c r="L42" s="108">
        <v>5.0</v>
      </c>
      <c r="M42" s="8"/>
      <c r="N42" s="110">
        <v>3.0</v>
      </c>
      <c r="O42" s="11"/>
      <c r="P42" s="11"/>
      <c r="Q42" s="11"/>
      <c r="R42" s="11"/>
      <c r="S42" s="7">
        <v>2.0</v>
      </c>
      <c r="T42" s="109">
        <v>272.0</v>
      </c>
      <c r="U42" s="110" t="str">
        <f t="shared" si="10"/>
        <v>22:35 Penalty shot cup (Германия) Mentill  - (Аргентина) Dresel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7">
        <v>0.9444444444444444</v>
      </c>
      <c r="C43" s="108" t="str">
        <f t="shared" si="32"/>
        <v>Германия</v>
      </c>
      <c r="D43" s="108" t="str">
        <f t="shared" si="34"/>
        <v>Аргентина</v>
      </c>
      <c r="E43" s="108" t="str">
        <f t="shared" si="33"/>
        <v>Mentill</v>
      </c>
      <c r="F43" s="108" t="str">
        <f t="shared" si="35"/>
        <v>Dresel</v>
      </c>
      <c r="G43" s="100">
        <f t="shared" si="8"/>
        <v>4</v>
      </c>
      <c r="H43" s="11"/>
      <c r="I43" s="100">
        <f t="shared" si="31"/>
        <v>2</v>
      </c>
      <c r="J43" s="11"/>
      <c r="K43" s="108">
        <v>4.0</v>
      </c>
      <c r="L43" s="108">
        <v>2.0</v>
      </c>
      <c r="M43" s="8"/>
      <c r="N43" s="110">
        <v>3.0</v>
      </c>
      <c r="O43" s="11"/>
      <c r="P43" s="11"/>
      <c r="Q43" s="11"/>
      <c r="R43" s="11"/>
      <c r="S43" s="7">
        <v>3.0</v>
      </c>
      <c r="T43" s="109">
        <v>273.0</v>
      </c>
      <c r="U43" s="110" t="str">
        <f t="shared" si="10"/>
        <v>22:40 Penalty shot cup (Германия) Mentill  - (Аргентина) Dresel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7">
        <v>0.9479166666666666</v>
      </c>
      <c r="C44" s="108" t="str">
        <f t="shared" ref="C44:C46" si="36">TRIM($D$4)</f>
        <v>Италия</v>
      </c>
      <c r="D44" s="108" t="str">
        <f t="shared" si="34"/>
        <v>Аргентина</v>
      </c>
      <c r="E44" s="108" t="str">
        <f t="shared" ref="E44:E46" si="37">$E$4</f>
        <v>flame</v>
      </c>
      <c r="F44" s="108" t="str">
        <f t="shared" si="35"/>
        <v>Dresel</v>
      </c>
      <c r="G44" s="100">
        <f t="shared" si="8"/>
        <v>4</v>
      </c>
      <c r="H44" s="11"/>
      <c r="I44" s="100">
        <f t="shared" si="31"/>
        <v>2</v>
      </c>
      <c r="J44" s="11"/>
      <c r="K44" s="108">
        <v>4.0</v>
      </c>
      <c r="L44" s="108">
        <v>2.0</v>
      </c>
      <c r="M44" s="8"/>
      <c r="N44" s="110">
        <v>3.0</v>
      </c>
      <c r="O44" s="11"/>
      <c r="P44" s="11"/>
      <c r="Q44" s="11"/>
      <c r="R44" s="11"/>
      <c r="S44" s="7">
        <v>1.0</v>
      </c>
      <c r="T44" s="109">
        <v>274.0</v>
      </c>
      <c r="U44" s="110" t="str">
        <f t="shared" si="10"/>
        <v>22:45 Penalty shot cup (Италия) flame  - (Аргентина) Dresel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7">
        <v>0.9513888888888888</v>
      </c>
      <c r="C45" s="108" t="str">
        <f t="shared" si="36"/>
        <v>Италия</v>
      </c>
      <c r="D45" s="108" t="str">
        <f t="shared" si="34"/>
        <v>Аргентина</v>
      </c>
      <c r="E45" s="108" t="str">
        <f t="shared" si="37"/>
        <v>flame</v>
      </c>
      <c r="F45" s="108" t="str">
        <f t="shared" si="35"/>
        <v>Dresel</v>
      </c>
      <c r="G45" s="100">
        <f t="shared" si="8"/>
        <v>5</v>
      </c>
      <c r="H45" s="11"/>
      <c r="I45" s="100">
        <f t="shared" si="31"/>
        <v>3</v>
      </c>
      <c r="J45" s="11"/>
      <c r="K45" s="108">
        <v>5.0</v>
      </c>
      <c r="L45" s="108">
        <v>3.0</v>
      </c>
      <c r="M45" s="8"/>
      <c r="N45" s="110">
        <v>3.0</v>
      </c>
      <c r="O45" s="11"/>
      <c r="P45" s="11"/>
      <c r="Q45" s="11"/>
      <c r="R45" s="11"/>
      <c r="S45" s="7">
        <v>2.0</v>
      </c>
      <c r="T45" s="109">
        <v>275.0</v>
      </c>
      <c r="U45" s="110" t="str">
        <f t="shared" si="10"/>
        <v>22:50 Penalty shot cup (Италия) flame  - (Аргентина) Dresel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7">
        <v>0.9548611111111112</v>
      </c>
      <c r="C46" s="108" t="str">
        <f t="shared" si="36"/>
        <v>Италия</v>
      </c>
      <c r="D46" s="108" t="str">
        <f t="shared" si="34"/>
        <v>Аргентина</v>
      </c>
      <c r="E46" s="108" t="str">
        <f t="shared" si="37"/>
        <v>flame</v>
      </c>
      <c r="F46" s="108" t="str">
        <f t="shared" si="35"/>
        <v>Dresel</v>
      </c>
      <c r="G46" s="100">
        <f t="shared" si="8"/>
        <v>3</v>
      </c>
      <c r="H46" s="11"/>
      <c r="I46" s="100">
        <f t="shared" si="31"/>
        <v>4</v>
      </c>
      <c r="J46" s="11"/>
      <c r="K46" s="108">
        <v>3.0</v>
      </c>
      <c r="L46" s="108">
        <v>4.0</v>
      </c>
      <c r="M46" s="8"/>
      <c r="N46" s="110">
        <v>3.0</v>
      </c>
      <c r="O46" s="11"/>
      <c r="P46" s="11"/>
      <c r="Q46" s="11"/>
      <c r="R46" s="11"/>
      <c r="S46" s="7">
        <v>3.0</v>
      </c>
      <c r="T46" s="109">
        <v>276.0</v>
      </c>
      <c r="U46" s="110" t="str">
        <f t="shared" si="10"/>
        <v>22:55 Penalty shot cup (Италия) flame  - (Аргентина) Dresel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7">
        <f t="array" ref="AJ3">SUM(('ТУР6'!home=AF3)*('ТУР6'!homescore&lt;'ТУР6'!visitorscore),('ТУР6'!visitor=AF3)*('ТУР6'!visitorscore&lt;'ТУР6'!homescore))</f>
        <v>11</v>
      </c>
      <c r="AK3" s="31">
        <f t="array" ref="AK3">SUMIF('ТУР6'!home,AF3,'ТУР6'!homescore)+SUMIF('ТУР6'!visitor,AF3,'ТУР6'!visitorscore)</f>
        <v>77</v>
      </c>
      <c r="AL3" s="32">
        <f t="array" ref="AL3">SUMIF('ТУР6'!home,AF3,'ТУР6'!visitorscore)+SUMIF('ТУР6'!visitor,AF3,'ТУР6'!homescore)</f>
        <v>81</v>
      </c>
      <c r="AM3" s="7">
        <f t="shared" ref="AM3:AM5" si="2">AK3-AL3</f>
        <v>-4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2899960077</v>
      </c>
    </row>
    <row r="4">
      <c r="A4" s="11"/>
      <c r="B4" s="8"/>
      <c r="C4" s="120" t="s">
        <v>59</v>
      </c>
      <c r="D4" s="121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76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76</v>
      </c>
      <c r="AL4" s="32">
        <f t="array" ref="AL4">SUMIF('ТУР6'!home,AF4,'ТУР6'!visitorscore)+SUMIF('ТУР6'!visitor,AF4,'ТУР6'!homescore)</f>
        <v>76</v>
      </c>
      <c r="AM4" s="7">
        <f t="shared" si="2"/>
        <v>0</v>
      </c>
      <c r="AN4" s="31">
        <f t="array" ref="AN4">AH4*Options!$B$2+AI4*Options!$B$3+AJ4*Options!$B$4+VLOOKUP(AF4,$E$4:$F$9,2,0)</f>
        <v>31</v>
      </c>
      <c r="AO4" s="11">
        <f t="shared" si="3"/>
        <v>3100000076</v>
      </c>
    </row>
    <row r="5">
      <c r="A5" s="11"/>
      <c r="B5" s="8"/>
      <c r="C5" s="40" t="s">
        <v>61</v>
      </c>
      <c r="D5" s="121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76</v>
      </c>
      <c r="AA5" s="26">
        <f t="array" ref="AA5">VLOOKUP($U5,$AF$3:$AN$5,7,0)</f>
        <v>76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80</v>
      </c>
      <c r="AL5" s="32">
        <f t="array" ref="AL5">SUMIF('ТУР6'!home,AF5,'ТУР6'!visitorscore)+SUMIF('ТУР6'!visitor,AF5,'ТУР6'!homescore)</f>
        <v>76</v>
      </c>
      <c r="AM5" s="7">
        <f t="shared" si="2"/>
        <v>4</v>
      </c>
      <c r="AN5" s="31">
        <f t="array" ref="AN5">AH5*Options!$B$2+AI5*Options!$B$3+AJ5*Options!$B$4+VLOOKUP(AF5,$E$4:$F$9,2,0)</f>
        <v>36</v>
      </c>
      <c r="AO5" s="11">
        <f t="shared" si="3"/>
        <v>3600040080</v>
      </c>
    </row>
    <row r="6">
      <c r="A6" s="11"/>
      <c r="B6" s="8"/>
      <c r="C6" s="40" t="s">
        <v>63</v>
      </c>
      <c r="D6" s="121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77</v>
      </c>
      <c r="AA6" s="26">
        <f t="array" ref="AA6">VLOOKUP($U6,$AF$3:$AN$5,7,0)</f>
        <v>81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7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8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9" t="s">
        <v>32</v>
      </c>
      <c r="C8" s="100" t="s">
        <v>13</v>
      </c>
      <c r="D8" s="100" t="s">
        <v>13</v>
      </c>
      <c r="E8" s="100" t="s">
        <v>33</v>
      </c>
      <c r="F8" s="100" t="s">
        <v>34</v>
      </c>
      <c r="G8" s="101" t="s">
        <v>35</v>
      </c>
      <c r="H8" s="16"/>
      <c r="I8" s="4"/>
      <c r="J8" s="102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3"/>
      <c r="N9" s="10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5"/>
      <c r="C10" s="7"/>
      <c r="D10" s="7"/>
      <c r="E10" s="7"/>
      <c r="F10" s="7"/>
      <c r="G10" s="7"/>
      <c r="H10" s="7"/>
      <c r="I10" s="7"/>
      <c r="J10" s="7"/>
      <c r="K10" s="7"/>
      <c r="L10" s="7"/>
      <c r="M10" s="103"/>
      <c r="N10" s="104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6"/>
      <c r="B11" s="107">
        <v>0.9583333333333334</v>
      </c>
      <c r="C11" s="108" t="str">
        <f t="shared" ref="C11:C13" si="4">TRIM($D$4)</f>
        <v>Нидерланды</v>
      </c>
      <c r="D11" s="108" t="str">
        <f t="shared" ref="D11:D16" si="5">TRIM($D$5)</f>
        <v>Англия</v>
      </c>
      <c r="E11" s="108" t="str">
        <f t="shared" ref="E11:E13" si="6">$E$4</f>
        <v>CMEX</v>
      </c>
      <c r="F11" s="108" t="str">
        <f t="shared" ref="F11:F16" si="7">$E$5</f>
        <v>bullet</v>
      </c>
      <c r="G11" s="100">
        <f t="shared" ref="G11:G46" si="8">SUM(K11)</f>
        <v>0</v>
      </c>
      <c r="H11" s="102"/>
      <c r="I11" s="100">
        <f t="shared" ref="I11:I17" si="9">SUM(L11)</f>
        <v>0</v>
      </c>
      <c r="J11" s="102"/>
      <c r="K11" s="108" t="s">
        <v>41</v>
      </c>
      <c r="L11" s="108" t="s">
        <v>41</v>
      </c>
      <c r="M11" s="103">
        <v>5.0</v>
      </c>
      <c r="N11" s="104">
        <v>1.0</v>
      </c>
      <c r="O11" s="7"/>
      <c r="P11" s="7"/>
      <c r="Q11" s="7"/>
      <c r="R11" s="7"/>
      <c r="S11" s="7">
        <v>1.0</v>
      </c>
      <c r="T11" s="109">
        <v>277.0</v>
      </c>
      <c r="U11" s="110" t="str">
        <f t="shared" ref="U11:U46" si="10">TEXT(B11,"h:mm")&amp;" "&amp;($C$1)&amp;" ("&amp;C11&amp;") "&amp;E11&amp;" "&amp;" - ("&amp;D11&amp;") "&amp;F11&amp;""</f>
        <v>23:00 Penalty shot cup (Нидерланды) CMEX  - (Англия) bullet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6"/>
      <c r="B12" s="107">
        <v>0.9618055555555556</v>
      </c>
      <c r="C12" s="108" t="str">
        <f t="shared" si="4"/>
        <v>Нидерланды</v>
      </c>
      <c r="D12" s="108" t="str">
        <f t="shared" si="5"/>
        <v>Англия</v>
      </c>
      <c r="E12" s="108" t="str">
        <f t="shared" si="6"/>
        <v>CMEX</v>
      </c>
      <c r="F12" s="108" t="str">
        <f t="shared" si="7"/>
        <v>bullet</v>
      </c>
      <c r="G12" s="100">
        <f t="shared" si="8"/>
        <v>4</v>
      </c>
      <c r="H12" s="102"/>
      <c r="I12" s="100">
        <f t="shared" si="9"/>
        <v>5</v>
      </c>
      <c r="J12" s="102"/>
      <c r="K12" s="108">
        <v>4.0</v>
      </c>
      <c r="L12" s="108">
        <v>5.0</v>
      </c>
      <c r="M12" s="103"/>
      <c r="N12" s="104">
        <v>2.0</v>
      </c>
      <c r="O12" s="7"/>
      <c r="P12" s="7"/>
      <c r="Q12" s="7"/>
      <c r="R12" s="7"/>
      <c r="S12" s="7">
        <v>2.0</v>
      </c>
      <c r="T12" s="109">
        <v>278.0</v>
      </c>
      <c r="U12" s="110" t="str">
        <f t="shared" si="10"/>
        <v>23:05 Penalty shot cup (Нидерланды) CMEX  - (Англия)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6"/>
      <c r="B13" s="107">
        <v>0.9652777777777778</v>
      </c>
      <c r="C13" s="108" t="str">
        <f t="shared" si="4"/>
        <v>Нидерланды</v>
      </c>
      <c r="D13" s="108" t="str">
        <f t="shared" si="5"/>
        <v>Англия</v>
      </c>
      <c r="E13" s="108" t="str">
        <f t="shared" si="6"/>
        <v>CMEX</v>
      </c>
      <c r="F13" s="108" t="str">
        <f t="shared" si="7"/>
        <v>bullet</v>
      </c>
      <c r="G13" s="100">
        <f t="shared" si="8"/>
        <v>3</v>
      </c>
      <c r="H13" s="102"/>
      <c r="I13" s="100">
        <f t="shared" si="9"/>
        <v>1</v>
      </c>
      <c r="J13" s="102"/>
      <c r="K13" s="108">
        <v>3.0</v>
      </c>
      <c r="L13" s="108">
        <v>1.0</v>
      </c>
      <c r="M13" s="103"/>
      <c r="N13" s="104">
        <v>3.0</v>
      </c>
      <c r="O13" s="7"/>
      <c r="P13" s="7"/>
      <c r="Q13" s="7"/>
      <c r="R13" s="7"/>
      <c r="S13" s="7">
        <v>3.0</v>
      </c>
      <c r="T13" s="109">
        <v>279.0</v>
      </c>
      <c r="U13" s="110" t="str">
        <f t="shared" si="10"/>
        <v>23:10 Penalty shot cup (Нидерланды) CMEX  - (Англия) bullet</v>
      </c>
      <c r="V13" s="11" t="str">
        <f t="shared" si="11"/>
        <v>3:1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6"/>
      <c r="B14" s="107">
        <v>0.96875</v>
      </c>
      <c r="C14" s="108" t="str">
        <f t="shared" ref="C14:C19" si="12">TRIM($D$6)</f>
        <v>Португалия</v>
      </c>
      <c r="D14" s="108" t="str">
        <f t="shared" si="5"/>
        <v>Англия</v>
      </c>
      <c r="E14" s="108" t="str">
        <f t="shared" ref="E14:E19" si="13">$E$6</f>
        <v>masterp1ece</v>
      </c>
      <c r="F14" s="108" t="str">
        <f t="shared" si="7"/>
        <v>bullet</v>
      </c>
      <c r="G14" s="100">
        <f t="shared" si="8"/>
        <v>4</v>
      </c>
      <c r="H14" s="102"/>
      <c r="I14" s="100">
        <f t="shared" si="9"/>
        <v>2</v>
      </c>
      <c r="J14" s="102"/>
      <c r="K14" s="108">
        <v>4.0</v>
      </c>
      <c r="L14" s="108">
        <v>2.0</v>
      </c>
      <c r="M14" s="103"/>
      <c r="N14" s="104">
        <v>1.0</v>
      </c>
      <c r="O14" s="7"/>
      <c r="P14" s="7"/>
      <c r="Q14" s="7"/>
      <c r="R14" s="7"/>
      <c r="S14" s="7">
        <v>1.0</v>
      </c>
      <c r="T14" s="109">
        <v>280.0</v>
      </c>
      <c r="U14" s="110" t="str">
        <f t="shared" si="10"/>
        <v>23:15 Penalty shot cup (Португалия) masterp1ece  - (Англия) bullet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6"/>
      <c r="B15" s="107">
        <v>0.9722222222222222</v>
      </c>
      <c r="C15" s="108" t="str">
        <f t="shared" si="12"/>
        <v>Португалия</v>
      </c>
      <c r="D15" s="108" t="str">
        <f t="shared" si="5"/>
        <v>Англия</v>
      </c>
      <c r="E15" s="108" t="str">
        <f t="shared" si="13"/>
        <v>masterp1ece</v>
      </c>
      <c r="F15" s="108" t="str">
        <f t="shared" si="7"/>
        <v>bullet</v>
      </c>
      <c r="G15" s="100">
        <f t="shared" si="8"/>
        <v>2</v>
      </c>
      <c r="H15" s="102"/>
      <c r="I15" s="100">
        <f t="shared" si="9"/>
        <v>4</v>
      </c>
      <c r="J15" s="102"/>
      <c r="K15" s="108">
        <v>2.0</v>
      </c>
      <c r="L15" s="108">
        <v>4.0</v>
      </c>
      <c r="M15" s="103"/>
      <c r="N15" s="104">
        <v>2.0</v>
      </c>
      <c r="O15" s="7"/>
      <c r="P15" s="7"/>
      <c r="Q15" s="7"/>
      <c r="R15" s="7"/>
      <c r="S15" s="7">
        <v>2.0</v>
      </c>
      <c r="T15" s="109">
        <v>281.0</v>
      </c>
      <c r="U15" s="110" t="str">
        <f t="shared" si="10"/>
        <v>23:20 Penalty shot cup (Португалия) masterp1ece  - (Англия) bullet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6"/>
      <c r="B16" s="107">
        <v>0.9756944444444444</v>
      </c>
      <c r="C16" s="108" t="str">
        <f t="shared" si="12"/>
        <v>Португалия</v>
      </c>
      <c r="D16" s="108" t="str">
        <f t="shared" si="5"/>
        <v>Англия</v>
      </c>
      <c r="E16" s="108" t="str">
        <f t="shared" si="13"/>
        <v>masterp1ece</v>
      </c>
      <c r="F16" s="108" t="str">
        <f t="shared" si="7"/>
        <v>bullet</v>
      </c>
      <c r="G16" s="100">
        <f t="shared" si="8"/>
        <v>4</v>
      </c>
      <c r="H16" s="102"/>
      <c r="I16" s="100">
        <f t="shared" si="9"/>
        <v>4</v>
      </c>
      <c r="J16" s="102"/>
      <c r="K16" s="108">
        <v>4.0</v>
      </c>
      <c r="L16" s="108">
        <v>4.0</v>
      </c>
      <c r="M16" s="103"/>
      <c r="N16" s="104">
        <v>3.0</v>
      </c>
      <c r="O16" s="7"/>
      <c r="P16" s="7"/>
      <c r="Q16" s="7"/>
      <c r="R16" s="7"/>
      <c r="S16" s="7">
        <v>3.0</v>
      </c>
      <c r="T16" s="109">
        <v>282.0</v>
      </c>
      <c r="U16" s="110" t="str">
        <f t="shared" si="10"/>
        <v>23:25 Penalty shot cup (Португалия) masterp1ece  - (Англия) bullet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1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6"/>
      <c r="B17" s="107">
        <v>0.9791666666666666</v>
      </c>
      <c r="C17" s="108" t="str">
        <f t="shared" si="12"/>
        <v>Португалия</v>
      </c>
      <c r="D17" s="108" t="str">
        <f t="shared" ref="D17:D22" si="14">TRIM($D$4)</f>
        <v>Нидерланды</v>
      </c>
      <c r="E17" s="108" t="str">
        <f t="shared" si="13"/>
        <v>masterp1ece</v>
      </c>
      <c r="F17" s="108" t="str">
        <f t="shared" ref="F17:F22" si="15">$E$4</f>
        <v>CMEX</v>
      </c>
      <c r="G17" s="100">
        <f t="shared" si="8"/>
        <v>2</v>
      </c>
      <c r="H17" s="102"/>
      <c r="I17" s="100">
        <f t="shared" si="9"/>
        <v>4</v>
      </c>
      <c r="J17" s="102"/>
      <c r="K17" s="26">
        <v>2.0</v>
      </c>
      <c r="L17" s="26">
        <v>4.0</v>
      </c>
      <c r="M17" s="103"/>
      <c r="N17" s="104">
        <v>1.0</v>
      </c>
      <c r="O17" s="113"/>
      <c r="P17" s="7"/>
      <c r="Q17" s="113"/>
      <c r="R17" s="113"/>
      <c r="S17" s="7">
        <v>1.0</v>
      </c>
      <c r="T17" s="109">
        <v>283.0</v>
      </c>
      <c r="U17" s="110" t="str">
        <f t="shared" si="10"/>
        <v>23:30 Penalty shot cup (Португалия) masterp1ece  - (Нидерланды) CMEX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6"/>
      <c r="B18" s="107">
        <v>0.9826388888888888</v>
      </c>
      <c r="C18" s="108" t="str">
        <f t="shared" si="12"/>
        <v>Португалия</v>
      </c>
      <c r="D18" s="108" t="str">
        <f t="shared" si="14"/>
        <v>Нидерланды</v>
      </c>
      <c r="E18" s="108" t="str">
        <f t="shared" si="13"/>
        <v>masterp1ece</v>
      </c>
      <c r="F18" s="108" t="str">
        <f t="shared" si="15"/>
        <v>CMEX</v>
      </c>
      <c r="G18" s="100">
        <f t="shared" si="8"/>
        <v>2</v>
      </c>
      <c r="H18" s="102"/>
      <c r="I18" s="100">
        <f t="shared" ref="I18:I22" si="16">SUM(L18,O18)</f>
        <v>4</v>
      </c>
      <c r="J18" s="102"/>
      <c r="K18" s="108">
        <v>2.0</v>
      </c>
      <c r="L18" s="108">
        <v>4.0</v>
      </c>
      <c r="M18" s="103"/>
      <c r="N18" s="104">
        <v>2.0</v>
      </c>
      <c r="O18" s="113"/>
      <c r="P18" s="7"/>
      <c r="Q18" s="113"/>
      <c r="R18" s="113"/>
      <c r="S18" s="7">
        <v>2.0</v>
      </c>
      <c r="T18" s="109">
        <v>284.0</v>
      </c>
      <c r="U18" s="110" t="str">
        <f t="shared" si="10"/>
        <v>23:35 Penalty shot cup (Португалия) masterp1ece  - (Нидерланды) CMEX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6"/>
      <c r="B19" s="107">
        <v>0.9861111111111112</v>
      </c>
      <c r="C19" s="108" t="str">
        <f t="shared" si="12"/>
        <v>Португалия</v>
      </c>
      <c r="D19" s="108" t="str">
        <f t="shared" si="14"/>
        <v>Нидерланды</v>
      </c>
      <c r="E19" s="108" t="str">
        <f t="shared" si="13"/>
        <v>masterp1ece</v>
      </c>
      <c r="F19" s="108" t="str">
        <f t="shared" si="15"/>
        <v>CMEX</v>
      </c>
      <c r="G19" s="100">
        <f t="shared" si="8"/>
        <v>5</v>
      </c>
      <c r="H19" s="102"/>
      <c r="I19" s="100">
        <f t="shared" si="16"/>
        <v>4</v>
      </c>
      <c r="J19" s="102"/>
      <c r="K19" s="108">
        <v>5.0</v>
      </c>
      <c r="L19" s="108">
        <v>4.0</v>
      </c>
      <c r="M19" s="103"/>
      <c r="N19" s="104">
        <v>3.0</v>
      </c>
      <c r="O19" s="113"/>
      <c r="P19" s="7"/>
      <c r="Q19" s="113"/>
      <c r="R19" s="113"/>
      <c r="S19" s="7">
        <v>3.0</v>
      </c>
      <c r="T19" s="109">
        <v>285.0</v>
      </c>
      <c r="U19" s="110" t="str">
        <f t="shared" si="10"/>
        <v>23:40 Penalty shot cup (Португалия) masterp1ece  - (Нидерланды) CMEX</v>
      </c>
      <c r="V19" s="11" t="str">
        <f t="shared" si="11"/>
        <v>5:4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6"/>
      <c r="B20" s="107">
        <v>0.9895833333333334</v>
      </c>
      <c r="C20" s="108" t="str">
        <f t="shared" ref="C20:C25" si="17">TRIM($D$5)</f>
        <v>Англия</v>
      </c>
      <c r="D20" s="108" t="str">
        <f t="shared" si="14"/>
        <v>Нидерланды</v>
      </c>
      <c r="E20" s="108" t="str">
        <f t="shared" ref="E20:E25" si="18">$E$5</f>
        <v>bullet</v>
      </c>
      <c r="F20" s="108" t="str">
        <f t="shared" si="15"/>
        <v>CMEX</v>
      </c>
      <c r="G20" s="100">
        <f t="shared" si="8"/>
        <v>4</v>
      </c>
      <c r="H20" s="102"/>
      <c r="I20" s="100">
        <f t="shared" si="16"/>
        <v>4</v>
      </c>
      <c r="J20" s="102"/>
      <c r="K20" s="108">
        <v>4.0</v>
      </c>
      <c r="L20" s="108">
        <v>4.0</v>
      </c>
      <c r="M20" s="103"/>
      <c r="N20" s="104">
        <v>1.0</v>
      </c>
      <c r="O20" s="113"/>
      <c r="P20" s="7"/>
      <c r="Q20" s="113"/>
      <c r="R20" s="113"/>
      <c r="S20" s="7">
        <v>1.0</v>
      </c>
      <c r="T20" s="109">
        <v>286.0</v>
      </c>
      <c r="U20" s="110" t="str">
        <f t="shared" si="10"/>
        <v>23:45 Penalty shot cup (Англия) bullet  - (Нидерланды) CMEX</v>
      </c>
      <c r="V20" s="11" t="str">
        <f t="shared" si="11"/>
        <v>4:4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6"/>
      <c r="B21" s="107">
        <v>0.9930555555555556</v>
      </c>
      <c r="C21" s="108" t="str">
        <f t="shared" si="17"/>
        <v>Англия</v>
      </c>
      <c r="D21" s="108" t="str">
        <f t="shared" si="14"/>
        <v>Нидерланды</v>
      </c>
      <c r="E21" s="108" t="str">
        <f t="shared" si="18"/>
        <v>bullet</v>
      </c>
      <c r="F21" s="108" t="str">
        <f t="shared" si="15"/>
        <v>CMEX</v>
      </c>
      <c r="G21" s="100">
        <f t="shared" si="8"/>
        <v>4</v>
      </c>
      <c r="H21" s="102"/>
      <c r="I21" s="100">
        <f t="shared" si="16"/>
        <v>5</v>
      </c>
      <c r="J21" s="102"/>
      <c r="K21" s="108">
        <v>4.0</v>
      </c>
      <c r="L21" s="108">
        <v>5.0</v>
      </c>
      <c r="M21" s="7"/>
      <c r="N21" s="104">
        <v>2.0</v>
      </c>
      <c r="O21" s="113"/>
      <c r="P21" s="7"/>
      <c r="Q21" s="113"/>
      <c r="R21" s="113"/>
      <c r="S21" s="7">
        <v>2.0</v>
      </c>
      <c r="T21" s="109">
        <v>287.0</v>
      </c>
      <c r="U21" s="110" t="str">
        <f t="shared" si="10"/>
        <v>23:50 Penalty shot cup (Англия) bullet  - (Нидерланды) CMEX</v>
      </c>
      <c r="V21" s="11" t="str">
        <f t="shared" si="11"/>
        <v>4:5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6"/>
      <c r="B22" s="107">
        <v>0.9965277777777778</v>
      </c>
      <c r="C22" s="108" t="str">
        <f t="shared" si="17"/>
        <v>Англия</v>
      </c>
      <c r="D22" s="108" t="str">
        <f t="shared" si="14"/>
        <v>Нидерланды</v>
      </c>
      <c r="E22" s="108" t="str">
        <f t="shared" si="18"/>
        <v>bullet</v>
      </c>
      <c r="F22" s="108" t="str">
        <f t="shared" si="15"/>
        <v>CMEX</v>
      </c>
      <c r="G22" s="100">
        <f t="shared" si="8"/>
        <v>4</v>
      </c>
      <c r="H22" s="102"/>
      <c r="I22" s="100">
        <f t="shared" si="16"/>
        <v>5</v>
      </c>
      <c r="J22" s="102"/>
      <c r="K22" s="108">
        <v>4.0</v>
      </c>
      <c r="L22" s="108">
        <v>5.0</v>
      </c>
      <c r="M22" s="7"/>
      <c r="N22" s="104">
        <v>3.0</v>
      </c>
      <c r="O22" s="7"/>
      <c r="P22" s="7"/>
      <c r="Q22" s="7"/>
      <c r="R22" s="7"/>
      <c r="S22" s="7">
        <v>3.0</v>
      </c>
      <c r="T22" s="109">
        <v>288.0</v>
      </c>
      <c r="U22" s="110" t="str">
        <f t="shared" si="10"/>
        <v>23:55 Penalty shot cup (Англия) bullet  - (Нидерланды) CMEX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7">
        <v>1.0</v>
      </c>
      <c r="C23" s="108" t="str">
        <f t="shared" si="17"/>
        <v>Англия</v>
      </c>
      <c r="D23" s="108" t="str">
        <f t="shared" ref="D23:D28" si="19">TRIM($D$6)</f>
        <v>Португалия</v>
      </c>
      <c r="E23" s="108" t="str">
        <f t="shared" si="18"/>
        <v>bullet</v>
      </c>
      <c r="F23" s="108" t="str">
        <f t="shared" ref="F23:F28" si="20">$E$6</f>
        <v>masterp1ece</v>
      </c>
      <c r="G23" s="100">
        <f t="shared" si="8"/>
        <v>0</v>
      </c>
      <c r="H23" s="102"/>
      <c r="I23" s="100">
        <f t="shared" ref="I23:I29" si="21">SUM(L23)</f>
        <v>0</v>
      </c>
      <c r="J23" s="102"/>
      <c r="K23" s="108" t="s">
        <v>41</v>
      </c>
      <c r="L23" s="108" t="s">
        <v>41</v>
      </c>
      <c r="M23" s="7"/>
      <c r="N23" s="110">
        <v>1.0</v>
      </c>
      <c r="O23" s="7"/>
      <c r="P23" s="7"/>
      <c r="Q23" s="7"/>
      <c r="R23" s="7"/>
      <c r="S23" s="7">
        <v>1.0</v>
      </c>
      <c r="T23" s="109">
        <v>1.0</v>
      </c>
      <c r="U23" s="110" t="str">
        <f t="shared" si="10"/>
        <v>0:00 Penalty shot cup (Англия) bullet  - (Португалия) masterp1ece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7">
        <v>1.0034722222222223</v>
      </c>
      <c r="C24" s="108" t="str">
        <f t="shared" si="17"/>
        <v>Англия</v>
      </c>
      <c r="D24" s="108" t="str">
        <f t="shared" si="19"/>
        <v>Португалия</v>
      </c>
      <c r="E24" s="108" t="str">
        <f t="shared" si="18"/>
        <v>bullet</v>
      </c>
      <c r="F24" s="108" t="str">
        <f t="shared" si="20"/>
        <v>masterp1ece</v>
      </c>
      <c r="G24" s="100">
        <f t="shared" si="8"/>
        <v>5</v>
      </c>
      <c r="H24" s="102"/>
      <c r="I24" s="100">
        <f t="shared" si="21"/>
        <v>5</v>
      </c>
      <c r="J24" s="102"/>
      <c r="K24" s="108">
        <v>5.0</v>
      </c>
      <c r="L24" s="108">
        <v>5.0</v>
      </c>
      <c r="M24" s="7"/>
      <c r="N24" s="110">
        <v>2.0</v>
      </c>
      <c r="O24" s="7"/>
      <c r="P24" s="7"/>
      <c r="Q24" s="7"/>
      <c r="R24" s="7"/>
      <c r="S24" s="7">
        <v>2.0</v>
      </c>
      <c r="T24" s="109">
        <v>2.0</v>
      </c>
      <c r="U24" s="110" t="str">
        <f t="shared" si="10"/>
        <v>0:05 Penalty shot cup (Англия) bullet  - (Португалия) masterp1ece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7">
        <v>1.0069444444444444</v>
      </c>
      <c r="C25" s="108" t="str">
        <f t="shared" si="17"/>
        <v>Англия</v>
      </c>
      <c r="D25" s="108" t="str">
        <f t="shared" si="19"/>
        <v>Португалия</v>
      </c>
      <c r="E25" s="108" t="str">
        <f t="shared" si="18"/>
        <v>bullet</v>
      </c>
      <c r="F25" s="108" t="str">
        <f t="shared" si="20"/>
        <v>masterp1ece</v>
      </c>
      <c r="G25" s="100">
        <f t="shared" si="8"/>
        <v>4</v>
      </c>
      <c r="H25" s="102"/>
      <c r="I25" s="100">
        <f t="shared" si="21"/>
        <v>2</v>
      </c>
      <c r="J25" s="102"/>
      <c r="K25" s="115">
        <v>4.0</v>
      </c>
      <c r="L25" s="115">
        <v>2.0</v>
      </c>
      <c r="M25" s="7"/>
      <c r="N25" s="110">
        <v>3.0</v>
      </c>
      <c r="O25" s="7"/>
      <c r="P25" s="7"/>
      <c r="Q25" s="7"/>
      <c r="R25" s="7"/>
      <c r="S25" s="7">
        <v>3.0</v>
      </c>
      <c r="T25" s="109">
        <v>3.0</v>
      </c>
      <c r="U25" s="110" t="str">
        <f t="shared" si="10"/>
        <v>0:10 Penalty shot cup (Англия) bullet  - (Португалия) masterp1ece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7">
        <v>1.0104166666666667</v>
      </c>
      <c r="C26" s="108" t="str">
        <f t="shared" ref="C26:C31" si="22">TRIM($D$4)</f>
        <v>Нидерланды</v>
      </c>
      <c r="D26" s="108" t="str">
        <f t="shared" si="19"/>
        <v>Португалия</v>
      </c>
      <c r="E26" s="108" t="str">
        <f t="shared" ref="E26:E31" si="23">$E$4</f>
        <v>CMEX</v>
      </c>
      <c r="F26" s="108" t="str">
        <f t="shared" si="20"/>
        <v>masterp1ece</v>
      </c>
      <c r="G26" s="100">
        <f t="shared" si="8"/>
        <v>4</v>
      </c>
      <c r="H26" s="102"/>
      <c r="I26" s="100">
        <f t="shared" si="21"/>
        <v>5</v>
      </c>
      <c r="J26" s="102"/>
      <c r="K26" s="115">
        <v>4.0</v>
      </c>
      <c r="L26" s="115">
        <v>5.0</v>
      </c>
      <c r="M26" s="7"/>
      <c r="N26" s="110">
        <v>1.0</v>
      </c>
      <c r="O26" s="7"/>
      <c r="P26" s="7"/>
      <c r="Q26" s="7"/>
      <c r="R26" s="7"/>
      <c r="S26" s="7">
        <v>1.0</v>
      </c>
      <c r="T26" s="109">
        <v>4.0</v>
      </c>
      <c r="U26" s="110" t="str">
        <f t="shared" si="10"/>
        <v>0:15 Penalty shot cup (Нидерланды) CMEX  - (Португалия) masterp1ece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7">
        <v>1.0138888888888888</v>
      </c>
      <c r="C27" s="108" t="str">
        <f t="shared" si="22"/>
        <v>Нидерланды</v>
      </c>
      <c r="D27" s="108" t="str">
        <f t="shared" si="19"/>
        <v>Португалия</v>
      </c>
      <c r="E27" s="108" t="str">
        <f t="shared" si="23"/>
        <v>CMEX</v>
      </c>
      <c r="F27" s="108" t="str">
        <f t="shared" si="20"/>
        <v>masterp1ece</v>
      </c>
      <c r="G27" s="100">
        <f t="shared" si="8"/>
        <v>3</v>
      </c>
      <c r="H27" s="102"/>
      <c r="I27" s="100">
        <f t="shared" si="21"/>
        <v>4</v>
      </c>
      <c r="J27" s="102"/>
      <c r="K27" s="115">
        <v>3.0</v>
      </c>
      <c r="L27" s="115">
        <v>4.0</v>
      </c>
      <c r="M27" s="7"/>
      <c r="N27" s="110">
        <v>2.0</v>
      </c>
      <c r="O27" s="7"/>
      <c r="P27" s="7"/>
      <c r="Q27" s="7"/>
      <c r="R27" s="7"/>
      <c r="S27" s="7">
        <v>2.0</v>
      </c>
      <c r="T27" s="109">
        <v>5.0</v>
      </c>
      <c r="U27" s="110" t="str">
        <f t="shared" si="10"/>
        <v>0:20 Penalty shot cup (Нидерланды) CMEX  - (Португалия) masterp1ece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7">
        <v>1.0173611111111112</v>
      </c>
      <c r="C28" s="108" t="str">
        <f t="shared" si="22"/>
        <v>Нидерланды</v>
      </c>
      <c r="D28" s="108" t="str">
        <f t="shared" si="19"/>
        <v>Португалия</v>
      </c>
      <c r="E28" s="108" t="str">
        <f t="shared" si="23"/>
        <v>CMEX</v>
      </c>
      <c r="F28" s="108" t="str">
        <f t="shared" si="20"/>
        <v>masterp1ece</v>
      </c>
      <c r="G28" s="100">
        <f t="shared" si="8"/>
        <v>3</v>
      </c>
      <c r="H28" s="102"/>
      <c r="I28" s="100">
        <f t="shared" si="21"/>
        <v>3</v>
      </c>
      <c r="J28" s="102"/>
      <c r="K28" s="108">
        <v>3.0</v>
      </c>
      <c r="L28" s="108">
        <v>3.0</v>
      </c>
      <c r="M28" s="7"/>
      <c r="N28" s="110">
        <v>3.0</v>
      </c>
      <c r="O28" s="7"/>
      <c r="P28" s="7"/>
      <c r="Q28" s="7"/>
      <c r="R28" s="7"/>
      <c r="S28" s="7">
        <v>3.0</v>
      </c>
      <c r="T28" s="109">
        <v>6.0</v>
      </c>
      <c r="U28" s="110" t="str">
        <f t="shared" si="10"/>
        <v>0:25 Penalty shot cup (Нидерланды) CMEX  - (Португалия) masterp1ece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7">
        <v>1.0208333333333333</v>
      </c>
      <c r="C29" s="108" t="str">
        <f t="shared" si="22"/>
        <v>Нидерланды</v>
      </c>
      <c r="D29" s="108" t="str">
        <f t="shared" ref="D29:D34" si="24">TRIM($D$5)</f>
        <v>Англия</v>
      </c>
      <c r="E29" s="108" t="str">
        <f t="shared" si="23"/>
        <v>CMEX</v>
      </c>
      <c r="F29" s="108" t="str">
        <f t="shared" ref="F29:F34" si="25">$E$5</f>
        <v>bullet</v>
      </c>
      <c r="G29" s="100">
        <f t="shared" si="8"/>
        <v>4</v>
      </c>
      <c r="H29" s="102"/>
      <c r="I29" s="100">
        <f t="shared" si="21"/>
        <v>5</v>
      </c>
      <c r="J29" s="100"/>
      <c r="K29" s="116">
        <v>4.0</v>
      </c>
      <c r="L29" s="108">
        <v>5.0</v>
      </c>
      <c r="M29" s="7"/>
      <c r="N29" s="110">
        <v>1.0</v>
      </c>
      <c r="O29" s="7"/>
      <c r="P29" s="7"/>
      <c r="Q29" s="7"/>
      <c r="R29" s="7"/>
      <c r="S29" s="7">
        <v>1.0</v>
      </c>
      <c r="T29" s="109">
        <v>7.0</v>
      </c>
      <c r="U29" s="110" t="str">
        <f t="shared" si="10"/>
        <v>0:30 Penalty shot cup (Нидерланды) CMEX  - (Англия) bullet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7">
        <v>1.0243055555555556</v>
      </c>
      <c r="C30" s="108" t="str">
        <f t="shared" si="22"/>
        <v>Нидерланды</v>
      </c>
      <c r="D30" s="108" t="str">
        <f t="shared" si="24"/>
        <v>Англия</v>
      </c>
      <c r="E30" s="108" t="str">
        <f t="shared" si="23"/>
        <v>CMEX</v>
      </c>
      <c r="F30" s="108" t="str">
        <f t="shared" si="25"/>
        <v>bullet</v>
      </c>
      <c r="G30" s="100">
        <f t="shared" si="8"/>
        <v>0</v>
      </c>
      <c r="H30" s="102"/>
      <c r="I30" s="100">
        <f t="shared" ref="I30:I34" si="26">SUM(L30,O30)</f>
        <v>0</v>
      </c>
      <c r="J30" s="102"/>
      <c r="K30" s="108" t="s">
        <v>41</v>
      </c>
      <c r="L30" s="108" t="s">
        <v>41</v>
      </c>
      <c r="M30" s="7"/>
      <c r="N30" s="110">
        <v>2.0</v>
      </c>
      <c r="O30" s="7"/>
      <c r="P30" s="7"/>
      <c r="Q30" s="7"/>
      <c r="R30" s="7"/>
      <c r="S30" s="7">
        <v>2.0</v>
      </c>
      <c r="T30" s="109">
        <v>8.0</v>
      </c>
      <c r="U30" s="110" t="str">
        <f t="shared" si="10"/>
        <v>0:35 Penalty shot cup (Нидерланды) CMEX  - (Англия) bullet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7">
        <v>1.0277777777777777</v>
      </c>
      <c r="C31" s="108" t="str">
        <f t="shared" si="22"/>
        <v>Нидерланды</v>
      </c>
      <c r="D31" s="108" t="str">
        <f t="shared" si="24"/>
        <v>Англия</v>
      </c>
      <c r="E31" s="108" t="str">
        <f t="shared" si="23"/>
        <v>CMEX</v>
      </c>
      <c r="F31" s="108" t="str">
        <f t="shared" si="25"/>
        <v>bullet</v>
      </c>
      <c r="G31" s="100">
        <f t="shared" si="8"/>
        <v>5</v>
      </c>
      <c r="H31" s="102"/>
      <c r="I31" s="100">
        <f t="shared" si="26"/>
        <v>3</v>
      </c>
      <c r="J31" s="102"/>
      <c r="K31" s="108">
        <v>5.0</v>
      </c>
      <c r="L31" s="108">
        <v>3.0</v>
      </c>
      <c r="M31" s="7"/>
      <c r="N31" s="110">
        <v>3.0</v>
      </c>
      <c r="O31" s="7"/>
      <c r="P31" s="7"/>
      <c r="Q31" s="7"/>
      <c r="R31" s="7"/>
      <c r="S31" s="7">
        <v>3.0</v>
      </c>
      <c r="T31" s="109">
        <v>9.0</v>
      </c>
      <c r="U31" s="110" t="str">
        <f t="shared" si="10"/>
        <v>0:40 Penalty shot cup (Нидерланды) CMEX  - (Англия) bullet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7">
        <v>1.03125</v>
      </c>
      <c r="C32" s="108" t="str">
        <f t="shared" ref="C32:C37" si="27">TRIM($D$6)</f>
        <v>Португалия</v>
      </c>
      <c r="D32" s="108" t="str">
        <f t="shared" si="24"/>
        <v>Англия</v>
      </c>
      <c r="E32" s="108" t="str">
        <f t="shared" ref="E32:E37" si="28">$E$6</f>
        <v>masterp1ece</v>
      </c>
      <c r="F32" s="108" t="str">
        <f t="shared" si="25"/>
        <v>bullet</v>
      </c>
      <c r="G32" s="100">
        <f t="shared" si="8"/>
        <v>4</v>
      </c>
      <c r="H32" s="102"/>
      <c r="I32" s="100">
        <f t="shared" si="26"/>
        <v>2</v>
      </c>
      <c r="J32" s="102"/>
      <c r="K32" s="108">
        <v>4.0</v>
      </c>
      <c r="L32" s="108">
        <v>2.0</v>
      </c>
      <c r="M32" s="7"/>
      <c r="N32" s="110">
        <v>1.0</v>
      </c>
      <c r="O32" s="7"/>
      <c r="P32" s="7"/>
      <c r="Q32" s="7"/>
      <c r="R32" s="7"/>
      <c r="S32" s="7">
        <v>1.0</v>
      </c>
      <c r="T32" s="109">
        <v>10.0</v>
      </c>
      <c r="U32" s="110" t="str">
        <f t="shared" si="10"/>
        <v>0:45 Penalty shot cup (Португалия) masterp1ece  - (Англия) bullet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7">
        <v>1.0347222222222223</v>
      </c>
      <c r="C33" s="108" t="str">
        <f t="shared" si="27"/>
        <v>Португалия</v>
      </c>
      <c r="D33" s="108" t="str">
        <f t="shared" si="24"/>
        <v>Англия</v>
      </c>
      <c r="E33" s="108" t="str">
        <f t="shared" si="28"/>
        <v>masterp1ece</v>
      </c>
      <c r="F33" s="108" t="str">
        <f t="shared" si="25"/>
        <v>bullet</v>
      </c>
      <c r="G33" s="100">
        <f t="shared" si="8"/>
        <v>4</v>
      </c>
      <c r="H33" s="102"/>
      <c r="I33" s="100">
        <f t="shared" si="26"/>
        <v>4</v>
      </c>
      <c r="J33" s="102">
        <v>5.0</v>
      </c>
      <c r="K33" s="108">
        <v>4.0</v>
      </c>
      <c r="L33" s="108">
        <v>4.0</v>
      </c>
      <c r="M33" s="7"/>
      <c r="N33" s="110">
        <v>2.0</v>
      </c>
      <c r="O33" s="7"/>
      <c r="P33" s="7"/>
      <c r="Q33" s="7"/>
      <c r="R33" s="7"/>
      <c r="S33" s="7">
        <v>2.0</v>
      </c>
      <c r="T33" s="109">
        <v>11.0</v>
      </c>
      <c r="U33" s="110" t="str">
        <f t="shared" si="10"/>
        <v>0:50 Penalty shot cup (Португалия) masterp1ece  - (Англия) bullet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7">
        <v>1.0381944444444444</v>
      </c>
      <c r="C34" s="108" t="str">
        <f t="shared" si="27"/>
        <v>Португалия</v>
      </c>
      <c r="D34" s="108" t="str">
        <f t="shared" si="24"/>
        <v>Англия</v>
      </c>
      <c r="E34" s="108" t="str">
        <f t="shared" si="28"/>
        <v>masterp1ece</v>
      </c>
      <c r="F34" s="108" t="str">
        <f t="shared" si="25"/>
        <v>bullet</v>
      </c>
      <c r="G34" s="100">
        <f t="shared" si="8"/>
        <v>4</v>
      </c>
      <c r="H34" s="102"/>
      <c r="I34" s="100">
        <f t="shared" si="26"/>
        <v>4</v>
      </c>
      <c r="J34" s="102"/>
      <c r="K34" s="108">
        <v>4.0</v>
      </c>
      <c r="L34" s="108">
        <v>4.0</v>
      </c>
      <c r="M34" s="7"/>
      <c r="N34" s="110">
        <v>3.0</v>
      </c>
      <c r="O34" s="7"/>
      <c r="P34" s="7"/>
      <c r="Q34" s="7"/>
      <c r="R34" s="7"/>
      <c r="S34" s="7">
        <v>3.0</v>
      </c>
      <c r="T34" s="109">
        <v>12.0</v>
      </c>
      <c r="U34" s="110" t="str">
        <f t="shared" si="10"/>
        <v>0:55 Penalty shot cup (Португалия) masterp1ece  - (Англия) bullet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7">
        <v>1.0416666666666667</v>
      </c>
      <c r="C35" s="108" t="str">
        <f t="shared" si="27"/>
        <v>Португалия</v>
      </c>
      <c r="D35" s="108" t="str">
        <f t="shared" ref="D35:D40" si="29">TRIM($D$4)</f>
        <v>Нидерланды</v>
      </c>
      <c r="E35" s="108" t="str">
        <f t="shared" si="28"/>
        <v>masterp1ece</v>
      </c>
      <c r="F35" s="108" t="str">
        <f t="shared" ref="F35:F40" si="30">$E$4</f>
        <v>CMEX</v>
      </c>
      <c r="G35" s="100">
        <f t="shared" si="8"/>
        <v>4</v>
      </c>
      <c r="H35" s="102"/>
      <c r="I35" s="100">
        <f t="shared" ref="I35:I46" si="31">SUM(L35)</f>
        <v>2</v>
      </c>
      <c r="J35" s="102"/>
      <c r="K35" s="108">
        <v>4.0</v>
      </c>
      <c r="L35" s="108">
        <v>2.0</v>
      </c>
      <c r="M35" s="7"/>
      <c r="N35" s="110">
        <v>1.0</v>
      </c>
      <c r="O35" s="7"/>
      <c r="P35" s="7"/>
      <c r="Q35" s="7"/>
      <c r="R35" s="7"/>
      <c r="S35" s="7">
        <v>1.0</v>
      </c>
      <c r="T35" s="109">
        <v>13.0</v>
      </c>
      <c r="U35" s="110" t="str">
        <f t="shared" si="10"/>
        <v>1:00 Penalty shot cup (Португалия) masterp1ece  - (Нидерланды) CMEX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7">
        <v>1.0451388888888888</v>
      </c>
      <c r="C36" s="108" t="str">
        <f t="shared" si="27"/>
        <v>Португалия</v>
      </c>
      <c r="D36" s="108" t="str">
        <f t="shared" si="29"/>
        <v>Нидерланды</v>
      </c>
      <c r="E36" s="108" t="str">
        <f t="shared" si="28"/>
        <v>masterp1ece</v>
      </c>
      <c r="F36" s="108" t="str">
        <f t="shared" si="30"/>
        <v>CMEX</v>
      </c>
      <c r="G36" s="100">
        <f t="shared" si="8"/>
        <v>4</v>
      </c>
      <c r="H36" s="102"/>
      <c r="I36" s="100">
        <f t="shared" si="31"/>
        <v>1</v>
      </c>
      <c r="J36" s="102"/>
      <c r="K36" s="108">
        <v>4.0</v>
      </c>
      <c r="L36" s="108">
        <v>1.0</v>
      </c>
      <c r="M36" s="7"/>
      <c r="N36" s="110">
        <v>2.0</v>
      </c>
      <c r="O36" s="7"/>
      <c r="P36" s="7"/>
      <c r="Q36" s="7"/>
      <c r="R36" s="7"/>
      <c r="S36" s="7">
        <v>2.0</v>
      </c>
      <c r="T36" s="109">
        <v>14.0</v>
      </c>
      <c r="U36" s="110" t="str">
        <f t="shared" si="10"/>
        <v>1:05 Penalty shot cup (Португалия) masterp1ece  - (Нидерланды) CMEX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7">
        <v>1.0486111111111112</v>
      </c>
      <c r="C37" s="108" t="str">
        <f t="shared" si="27"/>
        <v>Португалия</v>
      </c>
      <c r="D37" s="108" t="str">
        <f t="shared" si="29"/>
        <v>Нидерланды</v>
      </c>
      <c r="E37" s="108" t="str">
        <f t="shared" si="28"/>
        <v>masterp1ece</v>
      </c>
      <c r="F37" s="108" t="str">
        <f t="shared" si="30"/>
        <v>CMEX</v>
      </c>
      <c r="G37" s="100">
        <f t="shared" si="8"/>
        <v>4</v>
      </c>
      <c r="H37" s="102"/>
      <c r="I37" s="100">
        <f t="shared" si="31"/>
        <v>5</v>
      </c>
      <c r="J37" s="102"/>
      <c r="K37" s="108">
        <v>4.0</v>
      </c>
      <c r="L37" s="108">
        <v>5.0</v>
      </c>
      <c r="M37" s="7"/>
      <c r="N37" s="110">
        <v>3.0</v>
      </c>
      <c r="O37" s="7"/>
      <c r="P37" s="7"/>
      <c r="Q37" s="7"/>
      <c r="R37" s="7"/>
      <c r="S37" s="7">
        <v>3.0</v>
      </c>
      <c r="T37" s="109">
        <v>15.0</v>
      </c>
      <c r="U37" s="110" t="str">
        <f t="shared" si="10"/>
        <v>1:10 Penalty shot cup (Португалия) masterp1ece  - (Нидерланды) CMEX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7">
        <v>1.0520833333333333</v>
      </c>
      <c r="C38" s="108" t="str">
        <f t="shared" ref="C38:C43" si="32">TRIM($D$5)</f>
        <v>Англия</v>
      </c>
      <c r="D38" s="108" t="str">
        <f t="shared" si="29"/>
        <v>Нидерланды</v>
      </c>
      <c r="E38" s="108" t="str">
        <f t="shared" ref="E38:E43" si="33">$E$5</f>
        <v>bullet</v>
      </c>
      <c r="F38" s="108" t="str">
        <f t="shared" si="30"/>
        <v>CMEX</v>
      </c>
      <c r="G38" s="100">
        <f t="shared" si="8"/>
        <v>4</v>
      </c>
      <c r="H38" s="11"/>
      <c r="I38" s="100">
        <f t="shared" si="31"/>
        <v>2</v>
      </c>
      <c r="J38" s="11"/>
      <c r="K38" s="108">
        <v>4.0</v>
      </c>
      <c r="L38" s="108">
        <v>2.0</v>
      </c>
      <c r="M38" s="114"/>
      <c r="N38" s="110">
        <v>1.0</v>
      </c>
      <c r="O38" s="11"/>
      <c r="P38" s="11"/>
      <c r="Q38" s="11"/>
      <c r="R38" s="11"/>
      <c r="S38" s="7">
        <v>1.0</v>
      </c>
      <c r="T38" s="109">
        <v>16.0</v>
      </c>
      <c r="U38" s="110" t="str">
        <f t="shared" si="10"/>
        <v>1:15 Penalty shot cup (Англия) bullet  - (Нидерланды) CMEX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7">
        <v>1.0555555555555556</v>
      </c>
      <c r="C39" s="108" t="str">
        <f t="shared" si="32"/>
        <v>Англия</v>
      </c>
      <c r="D39" s="108" t="str">
        <f t="shared" si="29"/>
        <v>Нидерланды</v>
      </c>
      <c r="E39" s="108" t="str">
        <f t="shared" si="33"/>
        <v>bullet</v>
      </c>
      <c r="F39" s="108" t="str">
        <f t="shared" si="30"/>
        <v>CMEX</v>
      </c>
      <c r="G39" s="100">
        <f t="shared" si="8"/>
        <v>4</v>
      </c>
      <c r="H39" s="11"/>
      <c r="I39" s="100">
        <f t="shared" si="31"/>
        <v>2</v>
      </c>
      <c r="J39" s="11"/>
      <c r="K39" s="108">
        <v>4.0</v>
      </c>
      <c r="L39" s="108">
        <v>2.0</v>
      </c>
      <c r="M39" s="114"/>
      <c r="N39" s="110">
        <v>2.0</v>
      </c>
      <c r="O39" s="11"/>
      <c r="P39" s="11"/>
      <c r="Q39" s="11"/>
      <c r="R39" s="11"/>
      <c r="S39" s="7">
        <v>2.0</v>
      </c>
      <c r="T39" s="109">
        <v>17.0</v>
      </c>
      <c r="U39" s="110" t="str">
        <f t="shared" si="10"/>
        <v>1:20 Penalty shot cup (Англия) bullet  - (Нидерланды) CMEX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7">
        <v>1.0590277777777777</v>
      </c>
      <c r="C40" s="108" t="str">
        <f t="shared" si="32"/>
        <v>Англия</v>
      </c>
      <c r="D40" s="108" t="str">
        <f t="shared" si="29"/>
        <v>Нидерланды</v>
      </c>
      <c r="E40" s="108" t="str">
        <f t="shared" si="33"/>
        <v>bullet</v>
      </c>
      <c r="F40" s="108" t="str">
        <f t="shared" si="30"/>
        <v>CMEX</v>
      </c>
      <c r="G40" s="100">
        <f t="shared" si="8"/>
        <v>5</v>
      </c>
      <c r="H40" s="11"/>
      <c r="I40" s="100">
        <f t="shared" si="31"/>
        <v>4</v>
      </c>
      <c r="J40" s="11"/>
      <c r="K40" s="108">
        <v>5.0</v>
      </c>
      <c r="L40" s="108">
        <v>4.0</v>
      </c>
      <c r="M40" s="8"/>
      <c r="N40" s="110">
        <v>3.0</v>
      </c>
      <c r="O40" s="11"/>
      <c r="P40" s="11"/>
      <c r="Q40" s="11"/>
      <c r="R40" s="11"/>
      <c r="S40" s="7">
        <v>3.0</v>
      </c>
      <c r="T40" s="109">
        <v>18.0</v>
      </c>
      <c r="U40" s="110" t="str">
        <f t="shared" si="10"/>
        <v>1:25 Penalty shot cup (Англия) bullet  - (Нидерланды) CMEX</v>
      </c>
      <c r="V40" s="11" t="str">
        <f t="shared" si="11"/>
        <v>5:4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7">
        <v>1.0625</v>
      </c>
      <c r="C41" s="108" t="str">
        <f t="shared" si="32"/>
        <v>Англия</v>
      </c>
      <c r="D41" s="108" t="str">
        <f t="shared" ref="D41:D46" si="34">TRIM($D$6)</f>
        <v>Португалия</v>
      </c>
      <c r="E41" s="108" t="str">
        <f t="shared" si="33"/>
        <v>bullet</v>
      </c>
      <c r="F41" s="108" t="str">
        <f t="shared" ref="F41:F46" si="35">$E$6</f>
        <v>masterp1ece</v>
      </c>
      <c r="G41" s="100">
        <f t="shared" si="8"/>
        <v>4</v>
      </c>
      <c r="H41" s="11"/>
      <c r="I41" s="100">
        <f t="shared" si="31"/>
        <v>5</v>
      </c>
      <c r="J41" s="11"/>
      <c r="K41" s="108">
        <v>4.0</v>
      </c>
      <c r="L41" s="108">
        <v>5.0</v>
      </c>
      <c r="M41" s="8"/>
      <c r="N41" s="110">
        <v>3.0</v>
      </c>
      <c r="O41" s="11"/>
      <c r="P41" s="11"/>
      <c r="Q41" s="11"/>
      <c r="R41" s="11"/>
      <c r="S41" s="7">
        <v>1.0</v>
      </c>
      <c r="T41" s="109">
        <v>19.0</v>
      </c>
      <c r="U41" s="110" t="str">
        <f t="shared" si="10"/>
        <v>1:30 Penalty shot cup (Англия) bullet  - (Португалия) masterp1ece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7">
        <v>1.0659722222222223</v>
      </c>
      <c r="C42" s="108" t="str">
        <f t="shared" si="32"/>
        <v>Англия</v>
      </c>
      <c r="D42" s="108" t="str">
        <f t="shared" si="34"/>
        <v>Португалия</v>
      </c>
      <c r="E42" s="108" t="str">
        <f t="shared" si="33"/>
        <v>bullet</v>
      </c>
      <c r="F42" s="108" t="str">
        <f t="shared" si="35"/>
        <v>masterp1ece</v>
      </c>
      <c r="G42" s="100">
        <f t="shared" si="8"/>
        <v>4</v>
      </c>
      <c r="H42" s="11"/>
      <c r="I42" s="100">
        <f t="shared" si="31"/>
        <v>4</v>
      </c>
      <c r="J42" s="11"/>
      <c r="K42" s="108">
        <v>4.0</v>
      </c>
      <c r="L42" s="108">
        <v>4.0</v>
      </c>
      <c r="M42" s="8"/>
      <c r="N42" s="110">
        <v>3.0</v>
      </c>
      <c r="O42" s="11"/>
      <c r="P42" s="11"/>
      <c r="Q42" s="11"/>
      <c r="R42" s="11"/>
      <c r="S42" s="7">
        <v>2.0</v>
      </c>
      <c r="T42" s="109">
        <v>20.0</v>
      </c>
      <c r="U42" s="110" t="str">
        <f t="shared" si="10"/>
        <v>1:35 Penalty shot cup (Англия) bullet  - (Португалия) masterp1ece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7">
        <v>1.0694444444444444</v>
      </c>
      <c r="C43" s="108" t="str">
        <f t="shared" si="32"/>
        <v>Англия</v>
      </c>
      <c r="D43" s="108" t="str">
        <f t="shared" si="34"/>
        <v>Португалия</v>
      </c>
      <c r="E43" s="108" t="str">
        <f t="shared" si="33"/>
        <v>bullet</v>
      </c>
      <c r="F43" s="108" t="str">
        <f t="shared" si="35"/>
        <v>masterp1ece</v>
      </c>
      <c r="G43" s="100">
        <f t="shared" si="8"/>
        <v>0</v>
      </c>
      <c r="H43" s="11"/>
      <c r="I43" s="100">
        <f t="shared" si="31"/>
        <v>0</v>
      </c>
      <c r="J43" s="11"/>
      <c r="K43" s="108" t="s">
        <v>41</v>
      </c>
      <c r="L43" s="108" t="s">
        <v>41</v>
      </c>
      <c r="M43" s="8"/>
      <c r="N43" s="110">
        <v>3.0</v>
      </c>
      <c r="O43" s="11"/>
      <c r="P43" s="11"/>
      <c r="Q43" s="11"/>
      <c r="R43" s="11"/>
      <c r="S43" s="7">
        <v>3.0</v>
      </c>
      <c r="T43" s="109">
        <v>21.0</v>
      </c>
      <c r="U43" s="110" t="str">
        <f t="shared" si="10"/>
        <v>1:40 Penalty shot cup (Англия) bullet  - (Португалия) masterp1ece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7">
        <v>1.0729166666666667</v>
      </c>
      <c r="C44" s="108" t="str">
        <f t="shared" ref="C44:C46" si="36">TRIM($D$4)</f>
        <v>Нидерланды</v>
      </c>
      <c r="D44" s="108" t="str">
        <f t="shared" si="34"/>
        <v>Португалия</v>
      </c>
      <c r="E44" s="108" t="str">
        <f t="shared" ref="E44:E46" si="37">$E$4</f>
        <v>CMEX</v>
      </c>
      <c r="F44" s="108" t="str">
        <f t="shared" si="35"/>
        <v>masterp1ece</v>
      </c>
      <c r="G44" s="100">
        <f t="shared" si="8"/>
        <v>2</v>
      </c>
      <c r="H44" s="11"/>
      <c r="I44" s="100">
        <f t="shared" si="31"/>
        <v>4</v>
      </c>
      <c r="J44" s="11"/>
      <c r="K44" s="108">
        <v>2.0</v>
      </c>
      <c r="L44" s="108">
        <v>4.0</v>
      </c>
      <c r="M44" s="8"/>
      <c r="N44" s="110">
        <v>3.0</v>
      </c>
      <c r="O44" s="11"/>
      <c r="P44" s="11"/>
      <c r="Q44" s="11"/>
      <c r="R44" s="11"/>
      <c r="S44" s="7">
        <v>1.0</v>
      </c>
      <c r="T44" s="109">
        <v>22.0</v>
      </c>
      <c r="U44" s="110" t="str">
        <f t="shared" si="10"/>
        <v>1:45 Penalty shot cup (Нидерланды) CMEX  - (Португалия) masterp1ece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7">
        <v>1.0763888888888888</v>
      </c>
      <c r="C45" s="108" t="str">
        <f t="shared" si="36"/>
        <v>Нидерланды</v>
      </c>
      <c r="D45" s="108" t="str">
        <f t="shared" si="34"/>
        <v>Португалия</v>
      </c>
      <c r="E45" s="108" t="str">
        <f t="shared" si="37"/>
        <v>CMEX</v>
      </c>
      <c r="F45" s="108" t="str">
        <f t="shared" si="35"/>
        <v>masterp1ece</v>
      </c>
      <c r="G45" s="100">
        <f t="shared" si="8"/>
        <v>4</v>
      </c>
      <c r="H45" s="11"/>
      <c r="I45" s="100">
        <f t="shared" si="31"/>
        <v>4</v>
      </c>
      <c r="J45" s="11"/>
      <c r="K45" s="108">
        <v>4.0</v>
      </c>
      <c r="L45" s="108">
        <v>4.0</v>
      </c>
      <c r="M45" s="8"/>
      <c r="N45" s="110">
        <v>3.0</v>
      </c>
      <c r="O45" s="11"/>
      <c r="P45" s="11"/>
      <c r="Q45" s="11"/>
      <c r="R45" s="11"/>
      <c r="S45" s="7">
        <v>2.0</v>
      </c>
      <c r="T45" s="109">
        <v>23.0</v>
      </c>
      <c r="U45" s="110" t="str">
        <f t="shared" si="10"/>
        <v>1:50 Penalty shot cup (Нидерланды) CMEX  - (Португалия) masterp1ece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7">
        <v>1.0798611111111112</v>
      </c>
      <c r="C46" s="108" t="str">
        <f t="shared" si="36"/>
        <v>Нидерланды</v>
      </c>
      <c r="D46" s="108" t="str">
        <f t="shared" si="34"/>
        <v>Португалия</v>
      </c>
      <c r="E46" s="108" t="str">
        <f t="shared" si="37"/>
        <v>CMEX</v>
      </c>
      <c r="F46" s="108" t="str">
        <f t="shared" si="35"/>
        <v>masterp1ece</v>
      </c>
      <c r="G46" s="100">
        <f t="shared" si="8"/>
        <v>3</v>
      </c>
      <c r="H46" s="11"/>
      <c r="I46" s="100">
        <f t="shared" si="31"/>
        <v>1</v>
      </c>
      <c r="J46" s="11"/>
      <c r="K46" s="108">
        <v>3.0</v>
      </c>
      <c r="L46" s="108">
        <v>1.0</v>
      </c>
      <c r="M46" s="8"/>
      <c r="N46" s="110">
        <v>3.0</v>
      </c>
      <c r="O46" s="11"/>
      <c r="P46" s="11"/>
      <c r="Q46" s="11"/>
      <c r="R46" s="11"/>
      <c r="S46" s="7">
        <v>3.0</v>
      </c>
      <c r="T46" s="109">
        <v>24.0</v>
      </c>
      <c r="U46" s="110" t="str">
        <f t="shared" si="10"/>
        <v>1:55 Penalty shot cup (Нидерланды) CMEX  - (Португалия) masterp1ece</v>
      </c>
      <c r="V46" s="11" t="str">
        <f t="shared" si="11"/>
        <v>3:1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70</v>
      </c>
      <c r="AL3" s="32">
        <f t="array" ref="AL3">SUMIF('ТУР7'!home,AF3,'ТУР7'!visitorscore)+SUMIF('ТУР7'!visitor,AF3,'ТУР7'!homescore)</f>
        <v>76</v>
      </c>
      <c r="AM3" s="7">
        <f t="shared" ref="AM3:AM5" si="2">AK3-AL3</f>
        <v>-6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2399940070</v>
      </c>
    </row>
    <row r="4">
      <c r="A4" s="11"/>
      <c r="B4" s="8"/>
      <c r="C4" s="40" t="s">
        <v>59</v>
      </c>
      <c r="D4" s="96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80</v>
      </c>
      <c r="AM4" s="7">
        <f t="shared" si="2"/>
        <v>0</v>
      </c>
      <c r="AN4" s="31">
        <f t="array" ref="AN4">AH4*Options!$B$2+AI4*Options!$B$3+AJ4*Options!$B$4+VLOOKUP(AF4,$E$4:$F$9,2,0)</f>
        <v>33</v>
      </c>
      <c r="AO4" s="11">
        <f t="shared" si="3"/>
        <v>3300000080</v>
      </c>
    </row>
    <row r="5">
      <c r="A5" s="11"/>
      <c r="B5" s="8"/>
      <c r="C5" s="40" t="s">
        <v>61</v>
      </c>
      <c r="D5" s="96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80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14</v>
      </c>
      <c r="AJ5" s="7">
        <f t="array" ref="AJ5">SUM(('ТУР7'!home=AF5)*('ТУР7'!homescore&lt;'ТУР7'!visitorscore),('ТУР7'!visitor=AF5)*('ТУР7'!visitorscore&lt;'ТУР7'!homescore))</f>
        <v>3</v>
      </c>
      <c r="AK5" s="31">
        <f t="array" ref="AK5">SUMIF('ТУР7'!home,AF5,'ТУР7'!homescore)+SUMIF('ТУР7'!visitor,AF5,'ТУР7'!visitorscore)</f>
        <v>78</v>
      </c>
      <c r="AL5" s="32">
        <f t="array" ref="AL5">SUMIF('ТУР7'!home,AF5,'ТУР7'!visitorscore)+SUMIF('ТУР7'!visitor,AF5,'ТУР7'!homescore)</f>
        <v>72</v>
      </c>
      <c r="AM5" s="7">
        <f t="shared" si="2"/>
        <v>6</v>
      </c>
      <c r="AN5" s="31">
        <f t="array" ref="AN5">AH5*Options!$B$2+AI5*Options!$B$3+AJ5*Options!$B$4+VLOOKUP(AF5,$E$4:$F$9,2,0)</f>
        <v>35</v>
      </c>
      <c r="AO5" s="11">
        <f t="shared" si="3"/>
        <v>3500060078</v>
      </c>
    </row>
    <row r="6">
      <c r="A6" s="11"/>
      <c r="B6" s="8"/>
      <c r="C6" s="122" t="s">
        <v>63</v>
      </c>
      <c r="D6" s="96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70</v>
      </c>
      <c r="AA6" s="26">
        <f t="array" ref="AA6">VLOOKUP($U6,$AF$3:$AN$5,7,0)</f>
        <v>76</v>
      </c>
      <c r="AB6" s="26">
        <f t="array" ref="AB6">VLOOKUP($U6,$AF$3:$AN$5,8,0)</f>
        <v>-6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7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8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9" t="s">
        <v>32</v>
      </c>
      <c r="C8" s="100" t="s">
        <v>13</v>
      </c>
      <c r="D8" s="100" t="s">
        <v>13</v>
      </c>
      <c r="E8" s="100" t="s">
        <v>33</v>
      </c>
      <c r="F8" s="100" t="s">
        <v>34</v>
      </c>
      <c r="G8" s="101" t="s">
        <v>35</v>
      </c>
      <c r="H8" s="16"/>
      <c r="I8" s="4"/>
      <c r="J8" s="102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3"/>
      <c r="N9" s="10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5"/>
      <c r="C10" s="7"/>
      <c r="D10" s="7"/>
      <c r="E10" s="7"/>
      <c r="F10" s="7"/>
      <c r="G10" s="7"/>
      <c r="H10" s="7"/>
      <c r="I10" s="7"/>
      <c r="J10" s="7"/>
      <c r="K10" s="7"/>
      <c r="L10" s="7"/>
      <c r="M10" s="103"/>
      <c r="N10" s="104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6"/>
      <c r="B11" s="107">
        <v>0.08333333333333333</v>
      </c>
      <c r="C11" s="108" t="str">
        <f t="shared" ref="C11:C13" si="4">TRIM($D$4)</f>
        <v>Испания</v>
      </c>
      <c r="D11" s="108" t="str">
        <f t="shared" ref="D11:D16" si="5">TRIM($D$5)</f>
        <v>Нидерланды</v>
      </c>
      <c r="E11" s="108" t="str">
        <f t="shared" ref="E11:E13" si="6">$E$4</f>
        <v>CMEX</v>
      </c>
      <c r="F11" s="108" t="str">
        <f t="shared" ref="F11:F16" si="7">$E$5</f>
        <v>bullet</v>
      </c>
      <c r="G11" s="100">
        <f t="shared" ref="G11:G46" si="8">SUM(K11)</f>
        <v>4</v>
      </c>
      <c r="H11" s="102"/>
      <c r="I11" s="100">
        <f t="shared" ref="I11:I17" si="9">SUM(L11)</f>
        <v>2</v>
      </c>
      <c r="J11" s="102"/>
      <c r="K11" s="108">
        <v>4.0</v>
      </c>
      <c r="L11" s="108">
        <v>2.0</v>
      </c>
      <c r="M11" s="103">
        <v>5.0</v>
      </c>
      <c r="N11" s="104">
        <v>1.0</v>
      </c>
      <c r="O11" s="7"/>
      <c r="P11" s="7"/>
      <c r="Q11" s="7"/>
      <c r="R11" s="7"/>
      <c r="S11" s="7">
        <v>1.0</v>
      </c>
      <c r="T11" s="109">
        <v>25.0</v>
      </c>
      <c r="U11" s="110" t="str">
        <f t="shared" ref="U11:U46" si="10">TEXT(B11,"h:mm")&amp;" "&amp;($C$1)&amp;" ("&amp;C11&amp;") "&amp;E11&amp;" "&amp;" - ("&amp;D11&amp;") "&amp;F11&amp;""</f>
        <v>2:00 Penalty shot cup (Испания) CMEX  - (Нидерланды) bullet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6"/>
      <c r="B12" s="107">
        <v>0.08680555555555555</v>
      </c>
      <c r="C12" s="108" t="str">
        <f t="shared" si="4"/>
        <v>Испания</v>
      </c>
      <c r="D12" s="108" t="str">
        <f t="shared" si="5"/>
        <v>Нидерланды</v>
      </c>
      <c r="E12" s="108" t="str">
        <f t="shared" si="6"/>
        <v>CMEX</v>
      </c>
      <c r="F12" s="108" t="str">
        <f t="shared" si="7"/>
        <v>bullet</v>
      </c>
      <c r="G12" s="100">
        <f t="shared" si="8"/>
        <v>3</v>
      </c>
      <c r="H12" s="102"/>
      <c r="I12" s="100">
        <f t="shared" si="9"/>
        <v>4</v>
      </c>
      <c r="J12" s="102"/>
      <c r="K12" s="108">
        <v>3.0</v>
      </c>
      <c r="L12" s="108">
        <v>4.0</v>
      </c>
      <c r="M12" s="103"/>
      <c r="N12" s="104">
        <v>2.0</v>
      </c>
      <c r="O12" s="7"/>
      <c r="P12" s="7"/>
      <c r="Q12" s="7"/>
      <c r="R12" s="7"/>
      <c r="S12" s="7">
        <v>2.0</v>
      </c>
      <c r="T12" s="109">
        <v>26.0</v>
      </c>
      <c r="U12" s="110" t="str">
        <f t="shared" si="10"/>
        <v>2:05 Penalty shot cup (Испания) CMEX  - (Нидерланды) bullet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6"/>
      <c r="B13" s="107">
        <v>0.09027777777777778</v>
      </c>
      <c r="C13" s="108" t="str">
        <f t="shared" si="4"/>
        <v>Испания</v>
      </c>
      <c r="D13" s="108" t="str">
        <f t="shared" si="5"/>
        <v>Нидерланды</v>
      </c>
      <c r="E13" s="108" t="str">
        <f t="shared" si="6"/>
        <v>CMEX</v>
      </c>
      <c r="F13" s="108" t="str">
        <f t="shared" si="7"/>
        <v>bullet</v>
      </c>
      <c r="G13" s="100">
        <f t="shared" si="8"/>
        <v>4</v>
      </c>
      <c r="H13" s="102"/>
      <c r="I13" s="100">
        <f t="shared" si="9"/>
        <v>2</v>
      </c>
      <c r="J13" s="102"/>
      <c r="K13" s="108">
        <v>4.0</v>
      </c>
      <c r="L13" s="108">
        <v>2.0</v>
      </c>
      <c r="M13" s="103"/>
      <c r="N13" s="104">
        <v>3.0</v>
      </c>
      <c r="O13" s="7"/>
      <c r="P13" s="7"/>
      <c r="Q13" s="7"/>
      <c r="R13" s="7"/>
      <c r="S13" s="7">
        <v>3.0</v>
      </c>
      <c r="T13" s="109">
        <v>27.0</v>
      </c>
      <c r="U13" s="110" t="str">
        <f t="shared" si="10"/>
        <v>2:10 Penalty shot cup (Испания) CMEX  - (Нидерланды) bullet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6"/>
      <c r="B14" s="107">
        <v>0.09375</v>
      </c>
      <c r="C14" s="108" t="str">
        <f t="shared" ref="C14:C19" si="12">TRIM($D$6)</f>
        <v>Германия</v>
      </c>
      <c r="D14" s="108" t="str">
        <f t="shared" si="5"/>
        <v>Нидерланды</v>
      </c>
      <c r="E14" s="108" t="str">
        <f t="shared" ref="E14:E19" si="13">$E$6</f>
        <v>masterp1ece</v>
      </c>
      <c r="F14" s="108" t="str">
        <f t="shared" si="7"/>
        <v>bullet</v>
      </c>
      <c r="G14" s="100">
        <f t="shared" si="8"/>
        <v>4</v>
      </c>
      <c r="H14" s="102"/>
      <c r="I14" s="100">
        <f t="shared" si="9"/>
        <v>4</v>
      </c>
      <c r="J14" s="102"/>
      <c r="K14" s="108">
        <v>4.0</v>
      </c>
      <c r="L14" s="108">
        <v>4.0</v>
      </c>
      <c r="M14" s="103"/>
      <c r="N14" s="104">
        <v>1.0</v>
      </c>
      <c r="O14" s="7"/>
      <c r="P14" s="7"/>
      <c r="Q14" s="7"/>
      <c r="R14" s="7"/>
      <c r="S14" s="7">
        <v>1.0</v>
      </c>
      <c r="T14" s="109">
        <v>28.0</v>
      </c>
      <c r="U14" s="110" t="str">
        <f t="shared" si="10"/>
        <v>2:15 Penalty shot cup (Германия) masterp1ece  - (Нидерланды) bullet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6"/>
      <c r="B15" s="107">
        <v>0.09722222222222222</v>
      </c>
      <c r="C15" s="108" t="str">
        <f t="shared" si="12"/>
        <v>Германия</v>
      </c>
      <c r="D15" s="108" t="str">
        <f t="shared" si="5"/>
        <v>Нидерланды</v>
      </c>
      <c r="E15" s="108" t="str">
        <f t="shared" si="13"/>
        <v>masterp1ece</v>
      </c>
      <c r="F15" s="108" t="str">
        <f t="shared" si="7"/>
        <v>bullet</v>
      </c>
      <c r="G15" s="100">
        <f t="shared" si="8"/>
        <v>2</v>
      </c>
      <c r="H15" s="102"/>
      <c r="I15" s="100">
        <f t="shared" si="9"/>
        <v>4</v>
      </c>
      <c r="J15" s="102"/>
      <c r="K15" s="108">
        <v>2.0</v>
      </c>
      <c r="L15" s="108">
        <v>4.0</v>
      </c>
      <c r="M15" s="103"/>
      <c r="N15" s="104">
        <v>2.0</v>
      </c>
      <c r="O15" s="7"/>
      <c r="P15" s="7"/>
      <c r="Q15" s="7"/>
      <c r="R15" s="7"/>
      <c r="S15" s="7">
        <v>2.0</v>
      </c>
      <c r="T15" s="109">
        <v>29.0</v>
      </c>
      <c r="U15" s="110" t="str">
        <f t="shared" si="10"/>
        <v>2:20 Penalty shot cup (Германия) masterp1ece  - (Нидерланды) bullet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6"/>
      <c r="B16" s="107">
        <v>0.10069444444444445</v>
      </c>
      <c r="C16" s="108" t="str">
        <f t="shared" si="12"/>
        <v>Германия</v>
      </c>
      <c r="D16" s="108" t="str">
        <f t="shared" si="5"/>
        <v>Нидерланды</v>
      </c>
      <c r="E16" s="108" t="str">
        <f t="shared" si="13"/>
        <v>masterp1ece</v>
      </c>
      <c r="F16" s="108" t="str">
        <f t="shared" si="7"/>
        <v>bullet</v>
      </c>
      <c r="G16" s="100">
        <f t="shared" si="8"/>
        <v>4</v>
      </c>
      <c r="H16" s="102"/>
      <c r="I16" s="100">
        <f t="shared" si="9"/>
        <v>2</v>
      </c>
      <c r="J16" s="102"/>
      <c r="K16" s="108">
        <v>4.0</v>
      </c>
      <c r="L16" s="108">
        <v>2.0</v>
      </c>
      <c r="M16" s="103"/>
      <c r="N16" s="104">
        <v>3.0</v>
      </c>
      <c r="O16" s="7"/>
      <c r="P16" s="7"/>
      <c r="Q16" s="7"/>
      <c r="R16" s="7"/>
      <c r="S16" s="7">
        <v>3.0</v>
      </c>
      <c r="T16" s="109">
        <v>30.0</v>
      </c>
      <c r="U16" s="110" t="str">
        <f t="shared" si="10"/>
        <v>2:25 Penalty shot cup (Германия) masterp1ece  - (Нидерланды) bullet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1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6"/>
      <c r="B17" s="107">
        <v>0.10416666666666667</v>
      </c>
      <c r="C17" s="108" t="str">
        <f t="shared" si="12"/>
        <v>Германия</v>
      </c>
      <c r="D17" s="108" t="str">
        <f t="shared" ref="D17:D22" si="14">TRIM($D$4)</f>
        <v>Испания</v>
      </c>
      <c r="E17" s="108" t="str">
        <f t="shared" si="13"/>
        <v>masterp1ece</v>
      </c>
      <c r="F17" s="108" t="str">
        <f t="shared" ref="F17:F22" si="15">$E$4</f>
        <v>CMEX</v>
      </c>
      <c r="G17" s="100">
        <f t="shared" si="8"/>
        <v>4</v>
      </c>
      <c r="H17" s="102"/>
      <c r="I17" s="100">
        <f t="shared" si="9"/>
        <v>3</v>
      </c>
      <c r="J17" s="102"/>
      <c r="K17" s="26">
        <v>4.0</v>
      </c>
      <c r="L17" s="26">
        <v>3.0</v>
      </c>
      <c r="M17" s="103"/>
      <c r="N17" s="104">
        <v>1.0</v>
      </c>
      <c r="O17" s="113"/>
      <c r="P17" s="7"/>
      <c r="Q17" s="113"/>
      <c r="R17" s="113"/>
      <c r="S17" s="7">
        <v>1.0</v>
      </c>
      <c r="T17" s="109">
        <v>31.0</v>
      </c>
      <c r="U17" s="110" t="str">
        <f t="shared" si="10"/>
        <v>2:30 Penalty shot cup (Германия) masterp1ece  - (Испания) CMEX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6"/>
      <c r="B18" s="107">
        <v>0.1076388888888889</v>
      </c>
      <c r="C18" s="108" t="str">
        <f t="shared" si="12"/>
        <v>Германия</v>
      </c>
      <c r="D18" s="108" t="str">
        <f t="shared" si="14"/>
        <v>Испания</v>
      </c>
      <c r="E18" s="108" t="str">
        <f t="shared" si="13"/>
        <v>masterp1ece</v>
      </c>
      <c r="F18" s="108" t="str">
        <f t="shared" si="15"/>
        <v>CMEX</v>
      </c>
      <c r="G18" s="100">
        <f t="shared" si="8"/>
        <v>4</v>
      </c>
      <c r="H18" s="102"/>
      <c r="I18" s="100">
        <f t="shared" ref="I18:I22" si="16">SUM(L18,O18)</f>
        <v>3</v>
      </c>
      <c r="J18" s="102"/>
      <c r="K18" s="108">
        <v>4.0</v>
      </c>
      <c r="L18" s="108">
        <v>3.0</v>
      </c>
      <c r="M18" s="103"/>
      <c r="N18" s="104">
        <v>2.0</v>
      </c>
      <c r="O18" s="113"/>
      <c r="P18" s="7"/>
      <c r="Q18" s="113"/>
      <c r="R18" s="113"/>
      <c r="S18" s="7">
        <v>2.0</v>
      </c>
      <c r="T18" s="109">
        <v>32.0</v>
      </c>
      <c r="U18" s="110" t="str">
        <f t="shared" si="10"/>
        <v>2:35 Penalty shot cup (Германия) masterp1ece  - (Испания) CMEX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6"/>
      <c r="B19" s="107">
        <v>0.1111111111111111</v>
      </c>
      <c r="C19" s="108" t="str">
        <f t="shared" si="12"/>
        <v>Германия</v>
      </c>
      <c r="D19" s="108" t="str">
        <f t="shared" si="14"/>
        <v>Испания</v>
      </c>
      <c r="E19" s="108" t="str">
        <f t="shared" si="13"/>
        <v>masterp1ece</v>
      </c>
      <c r="F19" s="108" t="str">
        <f t="shared" si="15"/>
        <v>CMEX</v>
      </c>
      <c r="G19" s="100">
        <f t="shared" si="8"/>
        <v>0</v>
      </c>
      <c r="H19" s="102"/>
      <c r="I19" s="100">
        <f t="shared" si="16"/>
        <v>0</v>
      </c>
      <c r="J19" s="102"/>
      <c r="K19" s="108" t="s">
        <v>41</v>
      </c>
      <c r="L19" s="108" t="s">
        <v>41</v>
      </c>
      <c r="M19" s="103"/>
      <c r="N19" s="104">
        <v>3.0</v>
      </c>
      <c r="O19" s="113"/>
      <c r="P19" s="7"/>
      <c r="Q19" s="113"/>
      <c r="R19" s="113"/>
      <c r="S19" s="7">
        <v>3.0</v>
      </c>
      <c r="T19" s="109">
        <v>33.0</v>
      </c>
      <c r="U19" s="110" t="str">
        <f t="shared" si="10"/>
        <v>2:40 Penalty shot cup (Германия) masterp1ece  - (Испания) CMEX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6"/>
      <c r="B20" s="107">
        <v>0.11458333333333333</v>
      </c>
      <c r="C20" s="108" t="str">
        <f t="shared" ref="C20:C25" si="17">TRIM($D$5)</f>
        <v>Нидерланды</v>
      </c>
      <c r="D20" s="108" t="str">
        <f t="shared" si="14"/>
        <v>Испания</v>
      </c>
      <c r="E20" s="108" t="str">
        <f t="shared" ref="E20:E25" si="18">$E$5</f>
        <v>bullet</v>
      </c>
      <c r="F20" s="108" t="str">
        <f t="shared" si="15"/>
        <v>CMEX</v>
      </c>
      <c r="G20" s="100">
        <f t="shared" si="8"/>
        <v>5</v>
      </c>
      <c r="H20" s="102"/>
      <c r="I20" s="100">
        <f t="shared" si="16"/>
        <v>3</v>
      </c>
      <c r="J20" s="102"/>
      <c r="K20" s="108">
        <v>5.0</v>
      </c>
      <c r="L20" s="108">
        <v>3.0</v>
      </c>
      <c r="M20" s="103"/>
      <c r="N20" s="104">
        <v>1.0</v>
      </c>
      <c r="O20" s="113"/>
      <c r="P20" s="7"/>
      <c r="Q20" s="113"/>
      <c r="R20" s="113"/>
      <c r="S20" s="7">
        <v>1.0</v>
      </c>
      <c r="T20" s="109">
        <v>34.0</v>
      </c>
      <c r="U20" s="110" t="str">
        <f t="shared" si="10"/>
        <v>2:45 Penalty shot cup (Нидерланды) bullet  - (Испания) CMEX</v>
      </c>
      <c r="V20" s="11" t="str">
        <f t="shared" si="11"/>
        <v>5:3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6"/>
      <c r="B21" s="107">
        <v>0.11805555555555555</v>
      </c>
      <c r="C21" s="108" t="str">
        <f t="shared" si="17"/>
        <v>Нидерланды</v>
      </c>
      <c r="D21" s="108" t="str">
        <f t="shared" si="14"/>
        <v>Испания</v>
      </c>
      <c r="E21" s="108" t="str">
        <f t="shared" si="18"/>
        <v>bullet</v>
      </c>
      <c r="F21" s="108" t="str">
        <f t="shared" si="15"/>
        <v>CMEX</v>
      </c>
      <c r="G21" s="100">
        <f t="shared" si="8"/>
        <v>5</v>
      </c>
      <c r="H21" s="102"/>
      <c r="I21" s="100">
        <f t="shared" si="16"/>
        <v>3</v>
      </c>
      <c r="J21" s="102"/>
      <c r="K21" s="108">
        <v>5.0</v>
      </c>
      <c r="L21" s="108">
        <v>3.0</v>
      </c>
      <c r="M21" s="7"/>
      <c r="N21" s="104">
        <v>2.0</v>
      </c>
      <c r="O21" s="113"/>
      <c r="P21" s="7"/>
      <c r="Q21" s="113"/>
      <c r="R21" s="113"/>
      <c r="S21" s="7">
        <v>2.0</v>
      </c>
      <c r="T21" s="109">
        <v>35.0</v>
      </c>
      <c r="U21" s="110" t="str">
        <f t="shared" si="10"/>
        <v>2:50 Penalty shot cup (Нидерланды) bullet  - (Испания) CMEX</v>
      </c>
      <c r="V21" s="11" t="str">
        <f t="shared" si="11"/>
        <v>5:3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6"/>
      <c r="B22" s="107">
        <v>0.12152777777777778</v>
      </c>
      <c r="C22" s="108" t="str">
        <f t="shared" si="17"/>
        <v>Нидерланды</v>
      </c>
      <c r="D22" s="108" t="str">
        <f t="shared" si="14"/>
        <v>Испания</v>
      </c>
      <c r="E22" s="108" t="str">
        <f t="shared" si="18"/>
        <v>bullet</v>
      </c>
      <c r="F22" s="108" t="str">
        <f t="shared" si="15"/>
        <v>CMEX</v>
      </c>
      <c r="G22" s="100">
        <f t="shared" si="8"/>
        <v>4</v>
      </c>
      <c r="H22" s="102"/>
      <c r="I22" s="100">
        <f t="shared" si="16"/>
        <v>2</v>
      </c>
      <c r="J22" s="102"/>
      <c r="K22" s="108">
        <v>4.0</v>
      </c>
      <c r="L22" s="108">
        <v>2.0</v>
      </c>
      <c r="M22" s="7"/>
      <c r="N22" s="104">
        <v>3.0</v>
      </c>
      <c r="O22" s="7"/>
      <c r="P22" s="7"/>
      <c r="Q22" s="7"/>
      <c r="R22" s="7"/>
      <c r="S22" s="7">
        <v>3.0</v>
      </c>
      <c r="T22" s="109">
        <v>36.0</v>
      </c>
      <c r="U22" s="110" t="str">
        <f t="shared" si="10"/>
        <v>2:55 Penalty shot cup (Нидерланды) bullet  - (Испания) CMEX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7">
        <v>0.125</v>
      </c>
      <c r="C23" s="108" t="str">
        <f t="shared" si="17"/>
        <v>Нидерланды</v>
      </c>
      <c r="D23" s="108" t="str">
        <f t="shared" ref="D23:D28" si="19">TRIM($D$6)</f>
        <v>Германия</v>
      </c>
      <c r="E23" s="108" t="str">
        <f t="shared" si="18"/>
        <v>bullet</v>
      </c>
      <c r="F23" s="108" t="str">
        <f t="shared" ref="F23:F28" si="20">$E$6</f>
        <v>masterp1ece</v>
      </c>
      <c r="G23" s="100">
        <f t="shared" si="8"/>
        <v>4</v>
      </c>
      <c r="H23" s="102"/>
      <c r="I23" s="100">
        <f t="shared" ref="I23:I29" si="21">SUM(L23)</f>
        <v>5</v>
      </c>
      <c r="J23" s="102"/>
      <c r="K23" s="108">
        <v>4.0</v>
      </c>
      <c r="L23" s="108">
        <v>5.0</v>
      </c>
      <c r="M23" s="7"/>
      <c r="N23" s="110">
        <v>1.0</v>
      </c>
      <c r="O23" s="7"/>
      <c r="P23" s="7"/>
      <c r="Q23" s="7"/>
      <c r="R23" s="7"/>
      <c r="S23" s="7">
        <v>1.0</v>
      </c>
      <c r="T23" s="109">
        <v>37.0</v>
      </c>
      <c r="U23" s="110" t="str">
        <f t="shared" si="10"/>
        <v>3:00 Penalty shot cup (Нидерланды) bullet  - (Германия) masterp1ece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7">
        <v>0.1284722222222222</v>
      </c>
      <c r="C24" s="108" t="str">
        <f t="shared" si="17"/>
        <v>Нидерланды</v>
      </c>
      <c r="D24" s="108" t="str">
        <f t="shared" si="19"/>
        <v>Германия</v>
      </c>
      <c r="E24" s="108" t="str">
        <f t="shared" si="18"/>
        <v>bullet</v>
      </c>
      <c r="F24" s="108" t="str">
        <f t="shared" si="20"/>
        <v>masterp1ece</v>
      </c>
      <c r="G24" s="100">
        <f t="shared" si="8"/>
        <v>4</v>
      </c>
      <c r="H24" s="102"/>
      <c r="I24" s="100">
        <f t="shared" si="21"/>
        <v>4</v>
      </c>
      <c r="J24" s="102"/>
      <c r="K24" s="108">
        <v>4.0</v>
      </c>
      <c r="L24" s="108">
        <v>4.0</v>
      </c>
      <c r="M24" s="7"/>
      <c r="N24" s="110">
        <v>2.0</v>
      </c>
      <c r="O24" s="7"/>
      <c r="P24" s="7"/>
      <c r="Q24" s="7"/>
      <c r="R24" s="7"/>
      <c r="S24" s="7">
        <v>2.0</v>
      </c>
      <c r="T24" s="109">
        <v>38.0</v>
      </c>
      <c r="U24" s="110" t="str">
        <f t="shared" si="10"/>
        <v>3:05 Penalty shot cup (Нидерланды) bullet  - (Германия) masterp1ece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7">
        <v>0.13194444444444445</v>
      </c>
      <c r="C25" s="108" t="str">
        <f t="shared" si="17"/>
        <v>Нидерланды</v>
      </c>
      <c r="D25" s="108" t="str">
        <f t="shared" si="19"/>
        <v>Германия</v>
      </c>
      <c r="E25" s="108" t="str">
        <f t="shared" si="18"/>
        <v>bullet</v>
      </c>
      <c r="F25" s="108" t="str">
        <f t="shared" si="20"/>
        <v>masterp1ece</v>
      </c>
      <c r="G25" s="100">
        <f t="shared" si="8"/>
        <v>3</v>
      </c>
      <c r="H25" s="102"/>
      <c r="I25" s="100">
        <f t="shared" si="21"/>
        <v>3</v>
      </c>
      <c r="J25" s="102"/>
      <c r="K25" s="115">
        <v>3.0</v>
      </c>
      <c r="L25" s="115">
        <v>3.0</v>
      </c>
      <c r="M25" s="7"/>
      <c r="N25" s="110">
        <v>3.0</v>
      </c>
      <c r="O25" s="7"/>
      <c r="P25" s="7"/>
      <c r="Q25" s="7"/>
      <c r="R25" s="7"/>
      <c r="S25" s="7">
        <v>3.0</v>
      </c>
      <c r="T25" s="109">
        <v>39.0</v>
      </c>
      <c r="U25" s="110" t="str">
        <f t="shared" si="10"/>
        <v>3:10 Penalty shot cup (Нидерланды) bullet  - (Германия) masterp1ece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7">
        <v>0.13541666666666666</v>
      </c>
      <c r="C26" s="108" t="str">
        <f t="shared" ref="C26:C31" si="22">TRIM($D$4)</f>
        <v>Испания</v>
      </c>
      <c r="D26" s="108" t="str">
        <f t="shared" si="19"/>
        <v>Германия</v>
      </c>
      <c r="E26" s="108" t="str">
        <f t="shared" ref="E26:E31" si="23">$E$4</f>
        <v>CMEX</v>
      </c>
      <c r="F26" s="108" t="str">
        <f t="shared" si="20"/>
        <v>masterp1ece</v>
      </c>
      <c r="G26" s="100">
        <f t="shared" si="8"/>
        <v>4</v>
      </c>
      <c r="H26" s="102"/>
      <c r="I26" s="100">
        <f t="shared" si="21"/>
        <v>4</v>
      </c>
      <c r="J26" s="102"/>
      <c r="K26" s="115">
        <v>4.0</v>
      </c>
      <c r="L26" s="115">
        <v>4.0</v>
      </c>
      <c r="M26" s="7"/>
      <c r="N26" s="110">
        <v>1.0</v>
      </c>
      <c r="O26" s="7"/>
      <c r="P26" s="7"/>
      <c r="Q26" s="7"/>
      <c r="R26" s="7"/>
      <c r="S26" s="7">
        <v>1.0</v>
      </c>
      <c r="T26" s="109">
        <v>40.0</v>
      </c>
      <c r="U26" s="110" t="str">
        <f t="shared" si="10"/>
        <v>3:15 Penalty shot cup (Испания) CMEX  - (Германия) masterp1ece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7">
        <v>0.1388888888888889</v>
      </c>
      <c r="C27" s="108" t="str">
        <f t="shared" si="22"/>
        <v>Испания</v>
      </c>
      <c r="D27" s="108" t="str">
        <f t="shared" si="19"/>
        <v>Германия</v>
      </c>
      <c r="E27" s="108" t="str">
        <f t="shared" si="23"/>
        <v>CMEX</v>
      </c>
      <c r="F27" s="108" t="str">
        <f t="shared" si="20"/>
        <v>masterp1ece</v>
      </c>
      <c r="G27" s="100">
        <f t="shared" si="8"/>
        <v>0</v>
      </c>
      <c r="H27" s="102"/>
      <c r="I27" s="100">
        <f t="shared" si="21"/>
        <v>0</v>
      </c>
      <c r="J27" s="102"/>
      <c r="K27" s="115" t="s">
        <v>41</v>
      </c>
      <c r="L27" s="115" t="s">
        <v>41</v>
      </c>
      <c r="M27" s="7"/>
      <c r="N27" s="110">
        <v>2.0</v>
      </c>
      <c r="O27" s="7"/>
      <c r="P27" s="7"/>
      <c r="Q27" s="7"/>
      <c r="R27" s="7"/>
      <c r="S27" s="7">
        <v>2.0</v>
      </c>
      <c r="T27" s="109">
        <v>41.0</v>
      </c>
      <c r="U27" s="110" t="str">
        <f t="shared" si="10"/>
        <v>3:20 Penalty shot cup (Испания) CMEX  - (Германия) masterp1ece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7">
        <v>0.1423611111111111</v>
      </c>
      <c r="C28" s="108" t="str">
        <f t="shared" si="22"/>
        <v>Испания</v>
      </c>
      <c r="D28" s="108" t="str">
        <f t="shared" si="19"/>
        <v>Германия</v>
      </c>
      <c r="E28" s="108" t="str">
        <f t="shared" si="23"/>
        <v>CMEX</v>
      </c>
      <c r="F28" s="108" t="str">
        <f t="shared" si="20"/>
        <v>masterp1ece</v>
      </c>
      <c r="G28" s="100">
        <f t="shared" si="8"/>
        <v>3</v>
      </c>
      <c r="H28" s="102"/>
      <c r="I28" s="100">
        <f t="shared" si="21"/>
        <v>3</v>
      </c>
      <c r="J28" s="102"/>
      <c r="K28" s="108">
        <v>3.0</v>
      </c>
      <c r="L28" s="108">
        <v>3.0</v>
      </c>
      <c r="M28" s="7"/>
      <c r="N28" s="110">
        <v>3.0</v>
      </c>
      <c r="O28" s="7"/>
      <c r="P28" s="7"/>
      <c r="Q28" s="7"/>
      <c r="R28" s="7"/>
      <c r="S28" s="7">
        <v>3.0</v>
      </c>
      <c r="T28" s="109">
        <v>42.0</v>
      </c>
      <c r="U28" s="110" t="str">
        <f t="shared" si="10"/>
        <v>3:25 Penalty shot cup (Испания) CMEX  - (Германия) masterp1ece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7">
        <v>0.14583333333333334</v>
      </c>
      <c r="C29" s="108" t="str">
        <f t="shared" si="22"/>
        <v>Испания</v>
      </c>
      <c r="D29" s="108" t="str">
        <f t="shared" ref="D29:D34" si="24">TRIM($D$5)</f>
        <v>Нидерланды</v>
      </c>
      <c r="E29" s="108" t="str">
        <f t="shared" si="23"/>
        <v>CMEX</v>
      </c>
      <c r="F29" s="108" t="str">
        <f t="shared" ref="F29:F34" si="25">$E$5</f>
        <v>bullet</v>
      </c>
      <c r="G29" s="100">
        <f t="shared" si="8"/>
        <v>4</v>
      </c>
      <c r="H29" s="102"/>
      <c r="I29" s="100">
        <f t="shared" si="21"/>
        <v>2</v>
      </c>
      <c r="J29" s="100"/>
      <c r="K29" s="116">
        <v>4.0</v>
      </c>
      <c r="L29" s="108">
        <v>2.0</v>
      </c>
      <c r="M29" s="7"/>
      <c r="N29" s="110">
        <v>1.0</v>
      </c>
      <c r="O29" s="7"/>
      <c r="P29" s="7"/>
      <c r="Q29" s="7"/>
      <c r="R29" s="7"/>
      <c r="S29" s="7">
        <v>1.0</v>
      </c>
      <c r="T29" s="109">
        <v>43.0</v>
      </c>
      <c r="U29" s="110" t="str">
        <f t="shared" si="10"/>
        <v>3:30 Penalty shot cup (Испания) CMEX  - (Нидерланды) bullet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7">
        <v>0.14930555555555555</v>
      </c>
      <c r="C30" s="108" t="str">
        <f t="shared" si="22"/>
        <v>Испания</v>
      </c>
      <c r="D30" s="108" t="str">
        <f t="shared" si="24"/>
        <v>Нидерланды</v>
      </c>
      <c r="E30" s="108" t="str">
        <f t="shared" si="23"/>
        <v>CMEX</v>
      </c>
      <c r="F30" s="108" t="str">
        <f t="shared" si="25"/>
        <v>bullet</v>
      </c>
      <c r="G30" s="100">
        <f t="shared" si="8"/>
        <v>3</v>
      </c>
      <c r="H30" s="102"/>
      <c r="I30" s="100">
        <f t="shared" ref="I30:I34" si="26">SUM(L30,O30)</f>
        <v>4</v>
      </c>
      <c r="J30" s="102"/>
      <c r="K30" s="108">
        <v>3.0</v>
      </c>
      <c r="L30" s="108">
        <v>4.0</v>
      </c>
      <c r="M30" s="7"/>
      <c r="N30" s="110">
        <v>2.0</v>
      </c>
      <c r="O30" s="7"/>
      <c r="P30" s="7"/>
      <c r="Q30" s="7"/>
      <c r="R30" s="7"/>
      <c r="S30" s="7">
        <v>2.0</v>
      </c>
      <c r="T30" s="109">
        <v>44.0</v>
      </c>
      <c r="U30" s="110" t="str">
        <f t="shared" si="10"/>
        <v>3:35 Penalty shot cup (Испания) CMEX  - (Нидерланды) bullet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7">
        <v>0.1527777777777778</v>
      </c>
      <c r="C31" s="108" t="str">
        <f t="shared" si="22"/>
        <v>Испания</v>
      </c>
      <c r="D31" s="108" t="str">
        <f t="shared" si="24"/>
        <v>Нидерланды</v>
      </c>
      <c r="E31" s="108" t="str">
        <f t="shared" si="23"/>
        <v>CMEX</v>
      </c>
      <c r="F31" s="108" t="str">
        <f t="shared" si="25"/>
        <v>bullet</v>
      </c>
      <c r="G31" s="100">
        <f t="shared" si="8"/>
        <v>5</v>
      </c>
      <c r="H31" s="102"/>
      <c r="I31" s="100">
        <f t="shared" si="26"/>
        <v>3</v>
      </c>
      <c r="J31" s="102"/>
      <c r="K31" s="108">
        <v>5.0</v>
      </c>
      <c r="L31" s="108">
        <v>3.0</v>
      </c>
      <c r="M31" s="7"/>
      <c r="N31" s="110">
        <v>3.0</v>
      </c>
      <c r="O31" s="7"/>
      <c r="P31" s="7"/>
      <c r="Q31" s="7"/>
      <c r="R31" s="7"/>
      <c r="S31" s="7">
        <v>3.0</v>
      </c>
      <c r="T31" s="109">
        <v>45.0</v>
      </c>
      <c r="U31" s="110" t="str">
        <f t="shared" si="10"/>
        <v>3:40 Penalty shot cup (Испания) CMEX  - (Нидерланды) bullet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7">
        <v>0.15625</v>
      </c>
      <c r="C32" s="108" t="str">
        <f t="shared" ref="C32:C37" si="27">TRIM($D$6)</f>
        <v>Германия</v>
      </c>
      <c r="D32" s="108" t="str">
        <f t="shared" si="24"/>
        <v>Нидерланды</v>
      </c>
      <c r="E32" s="108" t="str">
        <f t="shared" ref="E32:E37" si="28">$E$6</f>
        <v>masterp1ece</v>
      </c>
      <c r="F32" s="108" t="str">
        <f t="shared" si="25"/>
        <v>bullet</v>
      </c>
      <c r="G32" s="100">
        <f t="shared" si="8"/>
        <v>4</v>
      </c>
      <c r="H32" s="102"/>
      <c r="I32" s="100">
        <f t="shared" si="26"/>
        <v>4</v>
      </c>
      <c r="J32" s="102"/>
      <c r="K32" s="108">
        <v>4.0</v>
      </c>
      <c r="L32" s="108">
        <v>4.0</v>
      </c>
      <c r="M32" s="7"/>
      <c r="N32" s="110">
        <v>1.0</v>
      </c>
      <c r="O32" s="7"/>
      <c r="P32" s="7"/>
      <c r="Q32" s="7"/>
      <c r="R32" s="7"/>
      <c r="S32" s="7">
        <v>1.0</v>
      </c>
      <c r="T32" s="109">
        <v>46.0</v>
      </c>
      <c r="U32" s="110" t="str">
        <f t="shared" si="10"/>
        <v>3:45 Penalty shot cup (Германия) masterp1ece  - (Нидерланды) bullet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7">
        <v>0.1597222222222222</v>
      </c>
      <c r="C33" s="108" t="str">
        <f t="shared" si="27"/>
        <v>Германия</v>
      </c>
      <c r="D33" s="108" t="str">
        <f t="shared" si="24"/>
        <v>Нидерланды</v>
      </c>
      <c r="E33" s="108" t="str">
        <f t="shared" si="28"/>
        <v>masterp1ece</v>
      </c>
      <c r="F33" s="108" t="str">
        <f t="shared" si="25"/>
        <v>bullet</v>
      </c>
      <c r="G33" s="100">
        <f t="shared" si="8"/>
        <v>4</v>
      </c>
      <c r="H33" s="102"/>
      <c r="I33" s="100">
        <f t="shared" si="26"/>
        <v>2</v>
      </c>
      <c r="J33" s="102">
        <v>5.0</v>
      </c>
      <c r="K33" s="108">
        <v>4.0</v>
      </c>
      <c r="L33" s="108">
        <v>2.0</v>
      </c>
      <c r="M33" s="7"/>
      <c r="N33" s="110">
        <v>2.0</v>
      </c>
      <c r="O33" s="7"/>
      <c r="P33" s="7"/>
      <c r="Q33" s="7"/>
      <c r="R33" s="7"/>
      <c r="S33" s="7">
        <v>2.0</v>
      </c>
      <c r="T33" s="109">
        <v>47.0</v>
      </c>
      <c r="U33" s="110" t="str">
        <f t="shared" si="10"/>
        <v>3:50 Penalty shot cup (Германия) masterp1ece  - (Нидерланды) bullet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7">
        <v>0.16319444444444445</v>
      </c>
      <c r="C34" s="108" t="str">
        <f t="shared" si="27"/>
        <v>Германия</v>
      </c>
      <c r="D34" s="108" t="str">
        <f t="shared" si="24"/>
        <v>Нидерланды</v>
      </c>
      <c r="E34" s="108" t="str">
        <f t="shared" si="28"/>
        <v>masterp1ece</v>
      </c>
      <c r="F34" s="108" t="str">
        <f t="shared" si="25"/>
        <v>bullet</v>
      </c>
      <c r="G34" s="100">
        <f t="shared" si="8"/>
        <v>4</v>
      </c>
      <c r="H34" s="102"/>
      <c r="I34" s="100">
        <f t="shared" si="26"/>
        <v>5</v>
      </c>
      <c r="J34" s="102"/>
      <c r="K34" s="108">
        <v>4.0</v>
      </c>
      <c r="L34" s="108">
        <v>5.0</v>
      </c>
      <c r="M34" s="7"/>
      <c r="N34" s="110">
        <v>3.0</v>
      </c>
      <c r="O34" s="7"/>
      <c r="P34" s="7"/>
      <c r="Q34" s="7"/>
      <c r="R34" s="7"/>
      <c r="S34" s="7">
        <v>3.0</v>
      </c>
      <c r="T34" s="109">
        <v>48.0</v>
      </c>
      <c r="U34" s="110" t="str">
        <f t="shared" si="10"/>
        <v>3:55 Penalty shot cup (Германия) masterp1ece  - (Нидерланды) bullet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7">
        <v>0.16666666666666666</v>
      </c>
      <c r="C35" s="108" t="str">
        <f t="shared" si="27"/>
        <v>Германия</v>
      </c>
      <c r="D35" s="108" t="str">
        <f t="shared" ref="D35:D40" si="29">TRIM($D$4)</f>
        <v>Испания</v>
      </c>
      <c r="E35" s="108" t="str">
        <f t="shared" si="28"/>
        <v>masterp1ece</v>
      </c>
      <c r="F35" s="108" t="str">
        <f t="shared" ref="F35:F40" si="30">$E$4</f>
        <v>CMEX</v>
      </c>
      <c r="G35" s="100">
        <f t="shared" si="8"/>
        <v>4</v>
      </c>
      <c r="H35" s="102"/>
      <c r="I35" s="100">
        <f t="shared" ref="I35:I46" si="31">SUM(L35)</f>
        <v>2</v>
      </c>
      <c r="J35" s="102"/>
      <c r="K35" s="108">
        <v>4.0</v>
      </c>
      <c r="L35" s="108">
        <v>2.0</v>
      </c>
      <c r="M35" s="7"/>
      <c r="N35" s="110">
        <v>1.0</v>
      </c>
      <c r="O35" s="7"/>
      <c r="P35" s="7"/>
      <c r="Q35" s="7"/>
      <c r="R35" s="7"/>
      <c r="S35" s="7">
        <v>1.0</v>
      </c>
      <c r="T35" s="109">
        <v>49.0</v>
      </c>
      <c r="U35" s="110" t="str">
        <f t="shared" si="10"/>
        <v>4:00 Penalty shot cup (Германия) masterp1ece  - (Испания) CMEX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7">
        <v>0.1701388888888889</v>
      </c>
      <c r="C36" s="108" t="str">
        <f t="shared" si="27"/>
        <v>Германия</v>
      </c>
      <c r="D36" s="108" t="str">
        <f t="shared" si="29"/>
        <v>Испания</v>
      </c>
      <c r="E36" s="108" t="str">
        <f t="shared" si="28"/>
        <v>masterp1ece</v>
      </c>
      <c r="F36" s="108" t="str">
        <f t="shared" si="30"/>
        <v>CMEX</v>
      </c>
      <c r="G36" s="100">
        <f t="shared" si="8"/>
        <v>5</v>
      </c>
      <c r="H36" s="102"/>
      <c r="I36" s="100">
        <f t="shared" si="31"/>
        <v>3</v>
      </c>
      <c r="J36" s="102"/>
      <c r="K36" s="108">
        <v>5.0</v>
      </c>
      <c r="L36" s="108">
        <v>3.0</v>
      </c>
      <c r="M36" s="7"/>
      <c r="N36" s="110">
        <v>2.0</v>
      </c>
      <c r="O36" s="7"/>
      <c r="P36" s="7"/>
      <c r="Q36" s="7"/>
      <c r="R36" s="7"/>
      <c r="S36" s="7">
        <v>2.0</v>
      </c>
      <c r="T36" s="109">
        <v>50.0</v>
      </c>
      <c r="U36" s="110" t="str">
        <f t="shared" si="10"/>
        <v>4:05 Penalty shot cup (Германия) masterp1ece  - (Испания) CMEX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7">
        <v>0.1736111111111111</v>
      </c>
      <c r="C37" s="108" t="str">
        <f t="shared" si="27"/>
        <v>Германия</v>
      </c>
      <c r="D37" s="108" t="str">
        <f t="shared" si="29"/>
        <v>Испания</v>
      </c>
      <c r="E37" s="108" t="str">
        <f t="shared" si="28"/>
        <v>masterp1ece</v>
      </c>
      <c r="F37" s="108" t="str">
        <f t="shared" si="30"/>
        <v>CMEX</v>
      </c>
      <c r="G37" s="100">
        <f t="shared" si="8"/>
        <v>5</v>
      </c>
      <c r="H37" s="102"/>
      <c r="I37" s="100">
        <f t="shared" si="31"/>
        <v>5</v>
      </c>
      <c r="J37" s="102"/>
      <c r="K37" s="108">
        <v>5.0</v>
      </c>
      <c r="L37" s="108">
        <v>5.0</v>
      </c>
      <c r="M37" s="7"/>
      <c r="N37" s="110">
        <v>3.0</v>
      </c>
      <c r="O37" s="7"/>
      <c r="P37" s="7"/>
      <c r="Q37" s="7"/>
      <c r="R37" s="7"/>
      <c r="S37" s="7">
        <v>3.0</v>
      </c>
      <c r="T37" s="109">
        <v>51.0</v>
      </c>
      <c r="U37" s="110" t="str">
        <f t="shared" si="10"/>
        <v>4:10 Penalty shot cup (Германия) masterp1ece  - (Испания) CMEX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7">
        <v>0.17708333333333334</v>
      </c>
      <c r="C38" s="108" t="str">
        <f t="shared" ref="C38:C43" si="32">TRIM($D$5)</f>
        <v>Нидерланды</v>
      </c>
      <c r="D38" s="108" t="str">
        <f t="shared" si="29"/>
        <v>Испания</v>
      </c>
      <c r="E38" s="108" t="str">
        <f t="shared" ref="E38:E43" si="33">$E$5</f>
        <v>bullet</v>
      </c>
      <c r="F38" s="108" t="str">
        <f t="shared" si="30"/>
        <v>CMEX</v>
      </c>
      <c r="G38" s="100">
        <f t="shared" si="8"/>
        <v>0</v>
      </c>
      <c r="H38" s="11"/>
      <c r="I38" s="100">
        <f t="shared" si="31"/>
        <v>0</v>
      </c>
      <c r="J38" s="11"/>
      <c r="K38" s="108" t="s">
        <v>41</v>
      </c>
      <c r="L38" s="108" t="s">
        <v>41</v>
      </c>
      <c r="M38" s="114"/>
      <c r="N38" s="110">
        <v>1.0</v>
      </c>
      <c r="O38" s="11"/>
      <c r="P38" s="11"/>
      <c r="Q38" s="11"/>
      <c r="R38" s="11"/>
      <c r="S38" s="7">
        <v>1.0</v>
      </c>
      <c r="T38" s="109">
        <v>52.0</v>
      </c>
      <c r="U38" s="110" t="str">
        <f t="shared" si="10"/>
        <v>4:15 Penalty shot cup (Нидерланды) bullet  - (Испания) CMEX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7">
        <v>0.18055555555555555</v>
      </c>
      <c r="C39" s="108" t="str">
        <f t="shared" si="32"/>
        <v>Нидерланды</v>
      </c>
      <c r="D39" s="108" t="str">
        <f t="shared" si="29"/>
        <v>Испания</v>
      </c>
      <c r="E39" s="108" t="str">
        <f t="shared" si="33"/>
        <v>bullet</v>
      </c>
      <c r="F39" s="108" t="str">
        <f t="shared" si="30"/>
        <v>CMEX</v>
      </c>
      <c r="G39" s="100">
        <f t="shared" si="8"/>
        <v>5</v>
      </c>
      <c r="H39" s="11"/>
      <c r="I39" s="100">
        <f t="shared" si="31"/>
        <v>3</v>
      </c>
      <c r="J39" s="11"/>
      <c r="K39" s="108">
        <v>5.0</v>
      </c>
      <c r="L39" s="108">
        <v>3.0</v>
      </c>
      <c r="M39" s="114"/>
      <c r="N39" s="110">
        <v>2.0</v>
      </c>
      <c r="O39" s="11"/>
      <c r="P39" s="11"/>
      <c r="Q39" s="11"/>
      <c r="R39" s="11"/>
      <c r="S39" s="7">
        <v>2.0</v>
      </c>
      <c r="T39" s="109">
        <v>53.0</v>
      </c>
      <c r="U39" s="110" t="str">
        <f t="shared" si="10"/>
        <v>4:20 Penalty shot cup (Нидерланды) bullet  - (Испания) CMEX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7">
        <v>0.1840277777777778</v>
      </c>
      <c r="C40" s="108" t="str">
        <f t="shared" si="32"/>
        <v>Нидерланды</v>
      </c>
      <c r="D40" s="108" t="str">
        <f t="shared" si="29"/>
        <v>Испания</v>
      </c>
      <c r="E40" s="108" t="str">
        <f t="shared" si="33"/>
        <v>bullet</v>
      </c>
      <c r="F40" s="108" t="str">
        <f t="shared" si="30"/>
        <v>CMEX</v>
      </c>
      <c r="G40" s="100">
        <f t="shared" si="8"/>
        <v>4</v>
      </c>
      <c r="H40" s="11"/>
      <c r="I40" s="100">
        <f t="shared" si="31"/>
        <v>4</v>
      </c>
      <c r="J40" s="11"/>
      <c r="K40" s="108">
        <v>4.0</v>
      </c>
      <c r="L40" s="108">
        <v>4.0</v>
      </c>
      <c r="M40" s="8"/>
      <c r="N40" s="110">
        <v>3.0</v>
      </c>
      <c r="O40" s="11"/>
      <c r="P40" s="11"/>
      <c r="Q40" s="11"/>
      <c r="R40" s="11"/>
      <c r="S40" s="7">
        <v>3.0</v>
      </c>
      <c r="T40" s="109">
        <v>54.0</v>
      </c>
      <c r="U40" s="110" t="str">
        <f t="shared" si="10"/>
        <v>4:25 Penalty shot cup (Нидерланды) bullet  - (Испания) CMEX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7">
        <v>0.1875</v>
      </c>
      <c r="C41" s="108" t="str">
        <f t="shared" si="32"/>
        <v>Нидерланды</v>
      </c>
      <c r="D41" s="108" t="str">
        <f t="shared" ref="D41:D46" si="34">TRIM($D$6)</f>
        <v>Германия</v>
      </c>
      <c r="E41" s="108" t="str">
        <f t="shared" si="33"/>
        <v>bullet</v>
      </c>
      <c r="F41" s="108" t="str">
        <f t="shared" ref="F41:F46" si="35">$E$6</f>
        <v>masterp1ece</v>
      </c>
      <c r="G41" s="100">
        <f t="shared" si="8"/>
        <v>0</v>
      </c>
      <c r="H41" s="11"/>
      <c r="I41" s="100">
        <f t="shared" si="31"/>
        <v>0</v>
      </c>
      <c r="J41" s="11"/>
      <c r="K41" s="108" t="s">
        <v>41</v>
      </c>
      <c r="L41" s="108" t="s">
        <v>41</v>
      </c>
      <c r="M41" s="8"/>
      <c r="N41" s="110">
        <v>3.0</v>
      </c>
      <c r="O41" s="11"/>
      <c r="P41" s="11"/>
      <c r="Q41" s="11"/>
      <c r="R41" s="11"/>
      <c r="S41" s="7">
        <v>1.0</v>
      </c>
      <c r="T41" s="109">
        <v>55.0</v>
      </c>
      <c r="U41" s="110" t="str">
        <f t="shared" si="10"/>
        <v>4:30 Penalty shot cup (Нидерланды) bullet  - (Германия) masterp1ece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7">
        <v>0.1909722222222222</v>
      </c>
      <c r="C42" s="108" t="str">
        <f t="shared" si="32"/>
        <v>Нидерланды</v>
      </c>
      <c r="D42" s="108" t="str">
        <f t="shared" si="34"/>
        <v>Германия</v>
      </c>
      <c r="E42" s="108" t="str">
        <f t="shared" si="33"/>
        <v>bullet</v>
      </c>
      <c r="F42" s="108" t="str">
        <f t="shared" si="35"/>
        <v>masterp1ece</v>
      </c>
      <c r="G42" s="100">
        <f t="shared" si="8"/>
        <v>4</v>
      </c>
      <c r="H42" s="11"/>
      <c r="I42" s="100">
        <f t="shared" si="31"/>
        <v>4</v>
      </c>
      <c r="J42" s="11"/>
      <c r="K42" s="108">
        <v>4.0</v>
      </c>
      <c r="L42" s="108">
        <v>4.0</v>
      </c>
      <c r="M42" s="8"/>
      <c r="N42" s="110">
        <v>3.0</v>
      </c>
      <c r="O42" s="11"/>
      <c r="P42" s="11"/>
      <c r="Q42" s="11"/>
      <c r="R42" s="11"/>
      <c r="S42" s="7">
        <v>2.0</v>
      </c>
      <c r="T42" s="109">
        <v>56.0</v>
      </c>
      <c r="U42" s="110" t="str">
        <f t="shared" si="10"/>
        <v>4:35 Penalty shot cup (Нидерланды) bullet  - (Германия) masterp1ece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7">
        <v>0.19444444444444445</v>
      </c>
      <c r="C43" s="108" t="str">
        <f t="shared" si="32"/>
        <v>Нидерланды</v>
      </c>
      <c r="D43" s="108" t="str">
        <f t="shared" si="34"/>
        <v>Германия</v>
      </c>
      <c r="E43" s="108" t="str">
        <f t="shared" si="33"/>
        <v>bullet</v>
      </c>
      <c r="F43" s="108" t="str">
        <f t="shared" si="35"/>
        <v>masterp1ece</v>
      </c>
      <c r="G43" s="100">
        <f t="shared" si="8"/>
        <v>4</v>
      </c>
      <c r="H43" s="11"/>
      <c r="I43" s="100">
        <f t="shared" si="31"/>
        <v>4</v>
      </c>
      <c r="J43" s="11"/>
      <c r="K43" s="108">
        <v>4.0</v>
      </c>
      <c r="L43" s="108">
        <v>4.0</v>
      </c>
      <c r="M43" s="8"/>
      <c r="N43" s="110">
        <v>3.0</v>
      </c>
      <c r="O43" s="11"/>
      <c r="P43" s="11"/>
      <c r="Q43" s="11"/>
      <c r="R43" s="11"/>
      <c r="S43" s="7">
        <v>3.0</v>
      </c>
      <c r="T43" s="109">
        <v>57.0</v>
      </c>
      <c r="U43" s="110" t="str">
        <f t="shared" si="10"/>
        <v>4:40 Penalty shot cup (Нидерланды) bullet  - (Германия) masterp1ece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7">
        <v>0.19791666666666666</v>
      </c>
      <c r="C44" s="108" t="str">
        <f t="shared" ref="C44:C46" si="36">TRIM($D$4)</f>
        <v>Испания</v>
      </c>
      <c r="D44" s="108" t="str">
        <f t="shared" si="34"/>
        <v>Германия</v>
      </c>
      <c r="E44" s="108" t="str">
        <f t="shared" ref="E44:E46" si="37">$E$4</f>
        <v>CMEX</v>
      </c>
      <c r="F44" s="108" t="str">
        <f t="shared" si="35"/>
        <v>masterp1ece</v>
      </c>
      <c r="G44" s="100">
        <f t="shared" si="8"/>
        <v>0</v>
      </c>
      <c r="H44" s="11"/>
      <c r="I44" s="100">
        <f t="shared" si="31"/>
        <v>0</v>
      </c>
      <c r="J44" s="11"/>
      <c r="K44" s="108" t="s">
        <v>41</v>
      </c>
      <c r="L44" s="108" t="s">
        <v>41</v>
      </c>
      <c r="M44" s="8"/>
      <c r="N44" s="110">
        <v>3.0</v>
      </c>
      <c r="O44" s="11"/>
      <c r="P44" s="11"/>
      <c r="Q44" s="11"/>
      <c r="R44" s="11"/>
      <c r="S44" s="7">
        <v>1.0</v>
      </c>
      <c r="T44" s="109">
        <v>58.0</v>
      </c>
      <c r="U44" s="110" t="str">
        <f t="shared" si="10"/>
        <v>4:45 Penalty shot cup (Испания) CMEX  - (Германия) masterp1ece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7">
        <v>0.2013888888888889</v>
      </c>
      <c r="C45" s="108" t="str">
        <f t="shared" si="36"/>
        <v>Испания</v>
      </c>
      <c r="D45" s="108" t="str">
        <f t="shared" si="34"/>
        <v>Германия</v>
      </c>
      <c r="E45" s="108" t="str">
        <f t="shared" si="37"/>
        <v>CMEX</v>
      </c>
      <c r="F45" s="108" t="str">
        <f t="shared" si="35"/>
        <v>masterp1ece</v>
      </c>
      <c r="G45" s="100">
        <f t="shared" si="8"/>
        <v>4</v>
      </c>
      <c r="H45" s="11"/>
      <c r="I45" s="100">
        <f t="shared" si="31"/>
        <v>4</v>
      </c>
      <c r="J45" s="11"/>
      <c r="K45" s="108">
        <v>4.0</v>
      </c>
      <c r="L45" s="108">
        <v>4.0</v>
      </c>
      <c r="M45" s="8"/>
      <c r="N45" s="110">
        <v>3.0</v>
      </c>
      <c r="O45" s="11"/>
      <c r="P45" s="11"/>
      <c r="Q45" s="11"/>
      <c r="R45" s="11"/>
      <c r="S45" s="7">
        <v>2.0</v>
      </c>
      <c r="T45" s="109">
        <v>59.0</v>
      </c>
      <c r="U45" s="110" t="str">
        <f t="shared" si="10"/>
        <v>4:50 Penalty shot cup (Испания) CMEX  - (Германия) masterp1ece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7">
        <v>0.2048611111111111</v>
      </c>
      <c r="C46" s="108" t="str">
        <f t="shared" si="36"/>
        <v>Испания</v>
      </c>
      <c r="D46" s="108" t="str">
        <f t="shared" si="34"/>
        <v>Германия</v>
      </c>
      <c r="E46" s="108" t="str">
        <f t="shared" si="37"/>
        <v>CMEX</v>
      </c>
      <c r="F46" s="108" t="str">
        <f t="shared" si="35"/>
        <v>masterp1ece</v>
      </c>
      <c r="G46" s="100">
        <f t="shared" si="8"/>
        <v>5</v>
      </c>
      <c r="H46" s="11"/>
      <c r="I46" s="100">
        <f t="shared" si="31"/>
        <v>3</v>
      </c>
      <c r="J46" s="11"/>
      <c r="K46" s="108">
        <v>5.0</v>
      </c>
      <c r="L46" s="108">
        <v>3.0</v>
      </c>
      <c r="M46" s="8"/>
      <c r="N46" s="110">
        <v>3.0</v>
      </c>
      <c r="O46" s="11"/>
      <c r="P46" s="11"/>
      <c r="Q46" s="11"/>
      <c r="R46" s="11"/>
      <c r="S46" s="7">
        <v>3.0</v>
      </c>
      <c r="T46" s="109">
        <v>60.0</v>
      </c>
      <c r="U46" s="110" t="str">
        <f t="shared" si="10"/>
        <v>4:55 Penalty shot cup (Испания) CMEX  - (Германия) masterp1ece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45672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45672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85</v>
      </c>
      <c r="AL3" s="32">
        <f t="array" ref="AL3">SUMIF('ТУР8'!home,AF3,'ТУР8'!visitorscore)+SUMIF('ТУР8'!visitor,AF3,'ТУР8'!homescore)</f>
        <v>81</v>
      </c>
      <c r="AM3" s="7">
        <f t="shared" ref="AM3:AM5" si="2">AK3-AL3</f>
        <v>4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3800040085</v>
      </c>
    </row>
    <row r="4">
      <c r="A4" s="11"/>
      <c r="B4" s="8"/>
      <c r="C4" s="40" t="s">
        <v>59</v>
      </c>
      <c r="D4" s="96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81</v>
      </c>
      <c r="AB4" s="26">
        <f t="array" ref="AB4">VLOOKUP($U4,$AF$3:$AN$5,8,0)</f>
        <v>4</v>
      </c>
      <c r="AC4" s="26">
        <f t="array" ref="AC4">VLOOKUP($U4,$AF$3:$AN$5,9,0)</f>
        <v>38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77</v>
      </c>
      <c r="AL4" s="32">
        <f t="array" ref="AL4">SUMIF('ТУР8'!home,AF4,'ТУР8'!visitorscore)+SUMIF('ТУР8'!visitor,AF4,'ТУР8'!homescore)</f>
        <v>82</v>
      </c>
      <c r="AM4" s="7">
        <f t="shared" si="2"/>
        <v>-5</v>
      </c>
      <c r="AN4" s="31">
        <f t="array" ref="AN4">AH4*Options!$B$2+AI4*Options!$B$3+AJ4*Options!$B$4+VLOOKUP(AF4,$E$4:$F$9,2,0)</f>
        <v>27</v>
      </c>
      <c r="AO4" s="11">
        <f t="shared" si="3"/>
        <v>2699950077</v>
      </c>
    </row>
    <row r="5">
      <c r="A5" s="11"/>
      <c r="B5" s="8"/>
      <c r="C5" s="40" t="s">
        <v>61</v>
      </c>
      <c r="D5" s="96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73</v>
      </c>
      <c r="AA5" s="26">
        <f t="array" ref="AA5">VLOOKUP($U5,$AF$3:$AN$5,7,0)</f>
        <v>72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73</v>
      </c>
      <c r="AL5" s="32">
        <f t="array" ref="AL5">SUMIF('ТУР8'!home,AF5,'ТУР8'!visitorscore)+SUMIF('ТУР8'!visitor,AF5,'ТУР8'!homescore)</f>
        <v>72</v>
      </c>
      <c r="AM5" s="7">
        <f t="shared" si="2"/>
        <v>1</v>
      </c>
      <c r="AN5" s="31">
        <f t="array" ref="AN5">AH5*Options!$B$2+AI5*Options!$B$3+AJ5*Options!$B$4+VLOOKUP(AF5,$E$4:$F$9,2,0)</f>
        <v>31</v>
      </c>
      <c r="AO5" s="11">
        <f t="shared" si="3"/>
        <v>3100010073</v>
      </c>
    </row>
    <row r="6">
      <c r="A6" s="11"/>
      <c r="B6" s="8"/>
      <c r="C6" s="122" t="s">
        <v>63</v>
      </c>
      <c r="D6" s="96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82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7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8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9" t="s">
        <v>32</v>
      </c>
      <c r="C8" s="100" t="s">
        <v>13</v>
      </c>
      <c r="D8" s="100" t="s">
        <v>13</v>
      </c>
      <c r="E8" s="100" t="s">
        <v>33</v>
      </c>
      <c r="F8" s="100" t="s">
        <v>34</v>
      </c>
      <c r="G8" s="101" t="s">
        <v>35</v>
      </c>
      <c r="H8" s="16"/>
      <c r="I8" s="4"/>
      <c r="J8" s="102"/>
      <c r="K8" s="92" t="s">
        <v>36</v>
      </c>
      <c r="L8" s="4"/>
      <c r="M8" s="80"/>
      <c r="N8" s="93" t="s">
        <v>37</v>
      </c>
      <c r="O8" s="80"/>
      <c r="P8" s="80"/>
      <c r="Q8" s="80"/>
      <c r="R8" s="80"/>
      <c r="S8" s="94" t="s">
        <v>37</v>
      </c>
      <c r="T8" s="94" t="s">
        <v>38</v>
      </c>
      <c r="U8" s="94" t="s">
        <v>39</v>
      </c>
      <c r="V8" s="93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3"/>
      <c r="N9" s="10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5"/>
      <c r="C10" s="7"/>
      <c r="D10" s="7"/>
      <c r="E10" s="7"/>
      <c r="F10" s="7"/>
      <c r="G10" s="7"/>
      <c r="H10" s="7"/>
      <c r="I10" s="7"/>
      <c r="J10" s="7"/>
      <c r="K10" s="7"/>
      <c r="L10" s="7"/>
      <c r="M10" s="103"/>
      <c r="N10" s="104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6"/>
      <c r="B11" s="107">
        <v>0.20833333333333334</v>
      </c>
      <c r="C11" s="108" t="str">
        <f t="shared" ref="C11:C13" si="4">TRIM($D$4)</f>
        <v>Италия</v>
      </c>
      <c r="D11" s="108" t="str">
        <f t="shared" ref="D11:D16" si="5">TRIM($D$5)</f>
        <v>Португалия</v>
      </c>
      <c r="E11" s="108" t="str">
        <f t="shared" ref="E11:E13" si="6">$E$4</f>
        <v>CMEX</v>
      </c>
      <c r="F11" s="108" t="str">
        <f t="shared" ref="F11:F16" si="7">$E$5</f>
        <v>bullet</v>
      </c>
      <c r="G11" s="100">
        <f t="shared" ref="G11:G46" si="8">SUM(K11)</f>
        <v>5</v>
      </c>
      <c r="H11" s="102"/>
      <c r="I11" s="100">
        <f t="shared" ref="I11:I17" si="9">SUM(L11)</f>
        <v>3</v>
      </c>
      <c r="J11" s="102"/>
      <c r="K11" s="108">
        <v>5.0</v>
      </c>
      <c r="L11" s="108">
        <v>3.0</v>
      </c>
      <c r="M11" s="103">
        <v>5.0</v>
      </c>
      <c r="N11" s="104">
        <v>1.0</v>
      </c>
      <c r="O11" s="7"/>
      <c r="P11" s="7"/>
      <c r="Q11" s="7"/>
      <c r="R11" s="7"/>
      <c r="S11" s="7">
        <v>1.0</v>
      </c>
      <c r="T11" s="109">
        <v>61.0</v>
      </c>
      <c r="U11" s="110" t="str">
        <f t="shared" ref="U11:U46" si="10">TEXT(B11,"h:mm")&amp;" "&amp;($C$1)&amp;" ("&amp;C11&amp;") "&amp;E11&amp;" "&amp;" - ("&amp;D11&amp;") "&amp;F11&amp;""</f>
        <v>5:00 Penalty shot cup (Италия) CMEX  - (Португалия) bullet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6"/>
      <c r="B12" s="107">
        <v>0.21180555555555555</v>
      </c>
      <c r="C12" s="108" t="str">
        <f t="shared" si="4"/>
        <v>Италия</v>
      </c>
      <c r="D12" s="108" t="str">
        <f t="shared" si="5"/>
        <v>Португалия</v>
      </c>
      <c r="E12" s="108" t="str">
        <f t="shared" si="6"/>
        <v>CMEX</v>
      </c>
      <c r="F12" s="108" t="str">
        <f t="shared" si="7"/>
        <v>bullet</v>
      </c>
      <c r="G12" s="100">
        <f t="shared" si="8"/>
        <v>4</v>
      </c>
      <c r="H12" s="102"/>
      <c r="I12" s="100">
        <f t="shared" si="9"/>
        <v>5</v>
      </c>
      <c r="J12" s="102"/>
      <c r="K12" s="108">
        <v>4.0</v>
      </c>
      <c r="L12" s="108">
        <v>5.0</v>
      </c>
      <c r="M12" s="103"/>
      <c r="N12" s="104">
        <v>2.0</v>
      </c>
      <c r="O12" s="7"/>
      <c r="P12" s="7"/>
      <c r="Q12" s="7"/>
      <c r="R12" s="7"/>
      <c r="S12" s="7">
        <v>2.0</v>
      </c>
      <c r="T12" s="109">
        <v>62.0</v>
      </c>
      <c r="U12" s="110" t="str">
        <f t="shared" si="10"/>
        <v>5:05 Penalty shot cup (Италия) CMEX  - (Португалия)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6"/>
      <c r="B13" s="107">
        <v>0.2152777777777778</v>
      </c>
      <c r="C13" s="108" t="str">
        <f t="shared" si="4"/>
        <v>Италия</v>
      </c>
      <c r="D13" s="108" t="str">
        <f t="shared" si="5"/>
        <v>Португалия</v>
      </c>
      <c r="E13" s="108" t="str">
        <f t="shared" si="6"/>
        <v>CMEX</v>
      </c>
      <c r="F13" s="108" t="str">
        <f t="shared" si="7"/>
        <v>bullet</v>
      </c>
      <c r="G13" s="100">
        <f t="shared" si="8"/>
        <v>5</v>
      </c>
      <c r="H13" s="102"/>
      <c r="I13" s="100">
        <f t="shared" si="9"/>
        <v>5</v>
      </c>
      <c r="J13" s="102"/>
      <c r="K13" s="108">
        <v>5.0</v>
      </c>
      <c r="L13" s="108">
        <v>5.0</v>
      </c>
      <c r="M13" s="103"/>
      <c r="N13" s="104">
        <v>3.0</v>
      </c>
      <c r="O13" s="7"/>
      <c r="P13" s="7"/>
      <c r="Q13" s="7"/>
      <c r="R13" s="7"/>
      <c r="S13" s="7">
        <v>3.0</v>
      </c>
      <c r="T13" s="109">
        <v>63.0</v>
      </c>
      <c r="U13" s="110" t="str">
        <f t="shared" si="10"/>
        <v>5:10 Penalty shot cup (Италия) CMEX  - (Португалия) bullet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6"/>
      <c r="B14" s="107">
        <v>0.21875</v>
      </c>
      <c r="C14" s="108" t="str">
        <f t="shared" ref="C14:C19" si="12">TRIM($D$6)</f>
        <v>Аргентина</v>
      </c>
      <c r="D14" s="108" t="str">
        <f t="shared" si="5"/>
        <v>Португалия</v>
      </c>
      <c r="E14" s="108" t="str">
        <f t="shared" ref="E14:E19" si="13">$E$6</f>
        <v>masterp1ece</v>
      </c>
      <c r="F14" s="108" t="str">
        <f t="shared" si="7"/>
        <v>bullet</v>
      </c>
      <c r="G14" s="100">
        <f t="shared" si="8"/>
        <v>0</v>
      </c>
      <c r="H14" s="102"/>
      <c r="I14" s="100">
        <f t="shared" si="9"/>
        <v>0</v>
      </c>
      <c r="J14" s="102"/>
      <c r="K14" s="108" t="s">
        <v>41</v>
      </c>
      <c r="L14" s="108" t="s">
        <v>41</v>
      </c>
      <c r="M14" s="103"/>
      <c r="N14" s="104">
        <v>1.0</v>
      </c>
      <c r="O14" s="7"/>
      <c r="P14" s="7"/>
      <c r="Q14" s="7"/>
      <c r="R14" s="7"/>
      <c r="S14" s="7">
        <v>1.0</v>
      </c>
      <c r="T14" s="109">
        <v>64.0</v>
      </c>
      <c r="U14" s="110" t="str">
        <f t="shared" si="10"/>
        <v>5:15 Penalty shot cup (Аргентина) masterp1ece  - (Португалия) bullet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6"/>
      <c r="B15" s="107">
        <v>0.2222222222222222</v>
      </c>
      <c r="C15" s="108" t="str">
        <f t="shared" si="12"/>
        <v>Аргентина</v>
      </c>
      <c r="D15" s="108" t="str">
        <f t="shared" si="5"/>
        <v>Португалия</v>
      </c>
      <c r="E15" s="108" t="str">
        <f t="shared" si="13"/>
        <v>masterp1ece</v>
      </c>
      <c r="F15" s="108" t="str">
        <f t="shared" si="7"/>
        <v>bullet</v>
      </c>
      <c r="G15" s="100">
        <f t="shared" si="8"/>
        <v>5</v>
      </c>
      <c r="H15" s="102"/>
      <c r="I15" s="100">
        <f t="shared" si="9"/>
        <v>3</v>
      </c>
      <c r="J15" s="102"/>
      <c r="K15" s="108">
        <v>5.0</v>
      </c>
      <c r="L15" s="108">
        <v>3.0</v>
      </c>
      <c r="M15" s="103"/>
      <c r="N15" s="104">
        <v>2.0</v>
      </c>
      <c r="O15" s="7"/>
      <c r="P15" s="7"/>
      <c r="Q15" s="7"/>
      <c r="R15" s="7"/>
      <c r="S15" s="7">
        <v>2.0</v>
      </c>
      <c r="T15" s="109">
        <v>65.0</v>
      </c>
      <c r="U15" s="110" t="str">
        <f t="shared" si="10"/>
        <v>5:20 Penalty shot cup (Аргентина) masterp1ece  - (Португалия) bullet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6"/>
      <c r="B16" s="107">
        <v>0.22569444444444445</v>
      </c>
      <c r="C16" s="108" t="str">
        <f t="shared" si="12"/>
        <v>Аргентина</v>
      </c>
      <c r="D16" s="108" t="str">
        <f t="shared" si="5"/>
        <v>Португалия</v>
      </c>
      <c r="E16" s="108" t="str">
        <f t="shared" si="13"/>
        <v>masterp1ece</v>
      </c>
      <c r="F16" s="108" t="str">
        <f t="shared" si="7"/>
        <v>bullet</v>
      </c>
      <c r="G16" s="100">
        <f t="shared" si="8"/>
        <v>3</v>
      </c>
      <c r="H16" s="102"/>
      <c r="I16" s="100">
        <f t="shared" si="9"/>
        <v>4</v>
      </c>
      <c r="J16" s="102"/>
      <c r="K16" s="108">
        <v>3.0</v>
      </c>
      <c r="L16" s="108">
        <v>4.0</v>
      </c>
      <c r="M16" s="103"/>
      <c r="N16" s="104">
        <v>3.0</v>
      </c>
      <c r="O16" s="7"/>
      <c r="P16" s="7"/>
      <c r="Q16" s="7"/>
      <c r="R16" s="7"/>
      <c r="S16" s="7">
        <v>3.0</v>
      </c>
      <c r="T16" s="109">
        <v>66.0</v>
      </c>
      <c r="U16" s="110" t="str">
        <f t="shared" si="10"/>
        <v>5:25 Penalty shot cup (Аргентина) masterp1ece  - (Португалия) bullet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1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6"/>
      <c r="B17" s="107">
        <v>0.22916666666666666</v>
      </c>
      <c r="C17" s="108" t="str">
        <f t="shared" si="12"/>
        <v>Аргентина</v>
      </c>
      <c r="D17" s="108" t="str">
        <f t="shared" ref="D17:D22" si="14">TRIM($D$4)</f>
        <v>Италия</v>
      </c>
      <c r="E17" s="108" t="str">
        <f t="shared" si="13"/>
        <v>masterp1ece</v>
      </c>
      <c r="F17" s="108" t="str">
        <f t="shared" ref="F17:F22" si="15">$E$4</f>
        <v>CMEX</v>
      </c>
      <c r="G17" s="100">
        <f t="shared" si="8"/>
        <v>2</v>
      </c>
      <c r="H17" s="102"/>
      <c r="I17" s="100">
        <f t="shared" si="9"/>
        <v>4</v>
      </c>
      <c r="J17" s="102"/>
      <c r="K17" s="26">
        <v>2.0</v>
      </c>
      <c r="L17" s="26">
        <v>4.0</v>
      </c>
      <c r="M17" s="103"/>
      <c r="N17" s="104">
        <v>1.0</v>
      </c>
      <c r="O17" s="113"/>
      <c r="P17" s="7"/>
      <c r="Q17" s="113"/>
      <c r="R17" s="113"/>
      <c r="S17" s="7">
        <v>1.0</v>
      </c>
      <c r="T17" s="109">
        <v>67.0</v>
      </c>
      <c r="U17" s="110" t="str">
        <f t="shared" si="10"/>
        <v>5:30 Penalty shot cup (Аргентина) masterp1ece  - (Италия) CMEX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6"/>
      <c r="B18" s="107">
        <v>0.2326388888888889</v>
      </c>
      <c r="C18" s="108" t="str">
        <f t="shared" si="12"/>
        <v>Аргентина</v>
      </c>
      <c r="D18" s="108" t="str">
        <f t="shared" si="14"/>
        <v>Италия</v>
      </c>
      <c r="E18" s="108" t="str">
        <f t="shared" si="13"/>
        <v>masterp1ece</v>
      </c>
      <c r="F18" s="108" t="str">
        <f t="shared" si="15"/>
        <v>CMEX</v>
      </c>
      <c r="G18" s="100">
        <f t="shared" si="8"/>
        <v>3</v>
      </c>
      <c r="H18" s="102"/>
      <c r="I18" s="100">
        <f t="shared" ref="I18:I22" si="16">SUM(L18,O18)</f>
        <v>4</v>
      </c>
      <c r="J18" s="102"/>
      <c r="K18" s="108">
        <v>3.0</v>
      </c>
      <c r="L18" s="108">
        <v>4.0</v>
      </c>
      <c r="M18" s="103"/>
      <c r="N18" s="104">
        <v>2.0</v>
      </c>
      <c r="O18" s="113"/>
      <c r="P18" s="7"/>
      <c r="Q18" s="113"/>
      <c r="R18" s="113"/>
      <c r="S18" s="7">
        <v>2.0</v>
      </c>
      <c r="T18" s="109">
        <v>68.0</v>
      </c>
      <c r="U18" s="110" t="str">
        <f t="shared" si="10"/>
        <v>5:35 Penalty shot cup (Аргентина) masterp1ece  - (Италия) CMEX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6"/>
      <c r="B19" s="107">
        <v>0.2361111111111111</v>
      </c>
      <c r="C19" s="108" t="str">
        <f t="shared" si="12"/>
        <v>Аргентина</v>
      </c>
      <c r="D19" s="108" t="str">
        <f t="shared" si="14"/>
        <v>Италия</v>
      </c>
      <c r="E19" s="108" t="str">
        <f t="shared" si="13"/>
        <v>masterp1ece</v>
      </c>
      <c r="F19" s="108" t="str">
        <f t="shared" si="15"/>
        <v>CMEX</v>
      </c>
      <c r="G19" s="100">
        <f t="shared" si="8"/>
        <v>2</v>
      </c>
      <c r="H19" s="102"/>
      <c r="I19" s="100">
        <f t="shared" si="16"/>
        <v>3</v>
      </c>
      <c r="J19" s="102"/>
      <c r="K19" s="108">
        <v>2.0</v>
      </c>
      <c r="L19" s="108">
        <v>3.0</v>
      </c>
      <c r="M19" s="103"/>
      <c r="N19" s="104">
        <v>3.0</v>
      </c>
      <c r="O19" s="113"/>
      <c r="P19" s="7"/>
      <c r="Q19" s="113"/>
      <c r="R19" s="113"/>
      <c r="S19" s="7">
        <v>3.0</v>
      </c>
      <c r="T19" s="109">
        <v>69.0</v>
      </c>
      <c r="U19" s="110" t="str">
        <f t="shared" si="10"/>
        <v>5:40 Penalty shot cup (Аргентина) masterp1ece  - (Италия) CMEX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6"/>
      <c r="B20" s="107">
        <v>0.23958333333333334</v>
      </c>
      <c r="C20" s="108" t="str">
        <f t="shared" ref="C20:C25" si="17">TRIM($D$5)</f>
        <v>Португалия</v>
      </c>
      <c r="D20" s="108" t="str">
        <f t="shared" si="14"/>
        <v>Италия</v>
      </c>
      <c r="E20" s="108" t="str">
        <f t="shared" ref="E20:E25" si="18">$E$5</f>
        <v>bullet</v>
      </c>
      <c r="F20" s="108" t="str">
        <f t="shared" si="15"/>
        <v>CMEX</v>
      </c>
      <c r="G20" s="100">
        <f t="shared" si="8"/>
        <v>3</v>
      </c>
      <c r="H20" s="102"/>
      <c r="I20" s="100">
        <f t="shared" si="16"/>
        <v>4</v>
      </c>
      <c r="J20" s="102"/>
      <c r="K20" s="108">
        <v>3.0</v>
      </c>
      <c r="L20" s="108">
        <v>4.0</v>
      </c>
      <c r="M20" s="103"/>
      <c r="N20" s="104">
        <v>1.0</v>
      </c>
      <c r="O20" s="113"/>
      <c r="P20" s="7"/>
      <c r="Q20" s="113"/>
      <c r="R20" s="113"/>
      <c r="S20" s="7">
        <v>1.0</v>
      </c>
      <c r="T20" s="109">
        <v>70.0</v>
      </c>
      <c r="U20" s="110" t="str">
        <f t="shared" si="10"/>
        <v>5:45 Penalty shot cup (Португалия) bullet  - (Италия) CMEX</v>
      </c>
      <c r="V20" s="11" t="str">
        <f t="shared" si="11"/>
        <v>3:4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6"/>
      <c r="B21" s="107">
        <v>0.24305555555555555</v>
      </c>
      <c r="C21" s="108" t="str">
        <f t="shared" si="17"/>
        <v>Португалия</v>
      </c>
      <c r="D21" s="108" t="str">
        <f t="shared" si="14"/>
        <v>Италия</v>
      </c>
      <c r="E21" s="108" t="str">
        <f t="shared" si="18"/>
        <v>bullet</v>
      </c>
      <c r="F21" s="108" t="str">
        <f t="shared" si="15"/>
        <v>CMEX</v>
      </c>
      <c r="G21" s="100">
        <f t="shared" si="8"/>
        <v>4</v>
      </c>
      <c r="H21" s="102"/>
      <c r="I21" s="100">
        <f t="shared" si="16"/>
        <v>4</v>
      </c>
      <c r="J21" s="102"/>
      <c r="K21" s="108">
        <v>4.0</v>
      </c>
      <c r="L21" s="108">
        <v>4.0</v>
      </c>
      <c r="M21" s="7"/>
      <c r="N21" s="104">
        <v>2.0</v>
      </c>
      <c r="O21" s="113"/>
      <c r="P21" s="7"/>
      <c r="Q21" s="113"/>
      <c r="R21" s="113"/>
      <c r="S21" s="7">
        <v>2.0</v>
      </c>
      <c r="T21" s="109">
        <v>71.0</v>
      </c>
      <c r="U21" s="110" t="str">
        <f t="shared" si="10"/>
        <v>5:50 Penalty shot cup (Португалия) bullet  - (Италия) CMEX</v>
      </c>
      <c r="V21" s="11" t="str">
        <f t="shared" si="11"/>
        <v>4:4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6"/>
      <c r="B22" s="107">
        <v>0.2465277777777778</v>
      </c>
      <c r="C22" s="108" t="str">
        <f t="shared" si="17"/>
        <v>Португалия</v>
      </c>
      <c r="D22" s="108" t="str">
        <f t="shared" si="14"/>
        <v>Италия</v>
      </c>
      <c r="E22" s="108" t="str">
        <f t="shared" si="18"/>
        <v>bullet</v>
      </c>
      <c r="F22" s="108" t="str">
        <f t="shared" si="15"/>
        <v>CMEX</v>
      </c>
      <c r="G22" s="100">
        <f t="shared" si="8"/>
        <v>3</v>
      </c>
      <c r="H22" s="102"/>
      <c r="I22" s="100">
        <f t="shared" si="16"/>
        <v>4</v>
      </c>
      <c r="J22" s="102"/>
      <c r="K22" s="108">
        <v>3.0</v>
      </c>
      <c r="L22" s="108">
        <v>4.0</v>
      </c>
      <c r="M22" s="7"/>
      <c r="N22" s="104">
        <v>3.0</v>
      </c>
      <c r="O22" s="7"/>
      <c r="P22" s="7"/>
      <c r="Q22" s="7"/>
      <c r="R22" s="7"/>
      <c r="S22" s="7">
        <v>3.0</v>
      </c>
      <c r="T22" s="109">
        <v>72.0</v>
      </c>
      <c r="U22" s="110" t="str">
        <f t="shared" si="10"/>
        <v>5:55 Penalty shot cup (Португалия) bullet  - (Италия) CMEX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7">
        <v>0.25</v>
      </c>
      <c r="C23" s="108" t="str">
        <f t="shared" si="17"/>
        <v>Португалия</v>
      </c>
      <c r="D23" s="108" t="str">
        <f t="shared" ref="D23:D28" si="19">TRIM($D$6)</f>
        <v>Аргентина</v>
      </c>
      <c r="E23" s="108" t="str">
        <f t="shared" si="18"/>
        <v>bullet</v>
      </c>
      <c r="F23" s="108" t="str">
        <f t="shared" ref="F23:F28" si="20">$E$6</f>
        <v>masterp1ece</v>
      </c>
      <c r="G23" s="100">
        <f t="shared" si="8"/>
        <v>3</v>
      </c>
      <c r="H23" s="102"/>
      <c r="I23" s="100">
        <f t="shared" ref="I23:I29" si="21">SUM(L23)</f>
        <v>4</v>
      </c>
      <c r="J23" s="102"/>
      <c r="K23" s="108">
        <v>3.0</v>
      </c>
      <c r="L23" s="108">
        <v>4.0</v>
      </c>
      <c r="M23" s="7"/>
      <c r="N23" s="110">
        <v>1.0</v>
      </c>
      <c r="O23" s="7"/>
      <c r="P23" s="7"/>
      <c r="Q23" s="7"/>
      <c r="R23" s="7"/>
      <c r="S23" s="7">
        <v>1.0</v>
      </c>
      <c r="T23" s="109">
        <v>73.0</v>
      </c>
      <c r="U23" s="110" t="str">
        <f t="shared" si="10"/>
        <v>6:00 Penalty shot cup (Португалия) bullet  - (Аргентина) masterp1ece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7">
        <v>0.2534722222222222</v>
      </c>
      <c r="C24" s="108" t="str">
        <f t="shared" si="17"/>
        <v>Португалия</v>
      </c>
      <c r="D24" s="108" t="str">
        <f t="shared" si="19"/>
        <v>Аргентина</v>
      </c>
      <c r="E24" s="108" t="str">
        <f t="shared" si="18"/>
        <v>bullet</v>
      </c>
      <c r="F24" s="108" t="str">
        <f t="shared" si="20"/>
        <v>masterp1ece</v>
      </c>
      <c r="G24" s="100">
        <f t="shared" si="8"/>
        <v>0</v>
      </c>
      <c r="H24" s="102"/>
      <c r="I24" s="100">
        <f t="shared" si="21"/>
        <v>0</v>
      </c>
      <c r="J24" s="102"/>
      <c r="K24" s="108" t="s">
        <v>41</v>
      </c>
      <c r="L24" s="108" t="s">
        <v>41</v>
      </c>
      <c r="M24" s="7"/>
      <c r="N24" s="110">
        <v>2.0</v>
      </c>
      <c r="O24" s="7"/>
      <c r="P24" s="7"/>
      <c r="Q24" s="7"/>
      <c r="R24" s="7"/>
      <c r="S24" s="7">
        <v>2.0</v>
      </c>
      <c r="T24" s="109">
        <v>74.0</v>
      </c>
      <c r="U24" s="110" t="str">
        <f t="shared" si="10"/>
        <v>6:05 Penalty shot cup (Португалия) bullet  - (Аргентина) masterp1ece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7">
        <v>0.2569444444444444</v>
      </c>
      <c r="C25" s="108" t="str">
        <f t="shared" si="17"/>
        <v>Португалия</v>
      </c>
      <c r="D25" s="108" t="str">
        <f t="shared" si="19"/>
        <v>Аргентина</v>
      </c>
      <c r="E25" s="108" t="str">
        <f t="shared" si="18"/>
        <v>bullet</v>
      </c>
      <c r="F25" s="108" t="str">
        <f t="shared" si="20"/>
        <v>masterp1ece</v>
      </c>
      <c r="G25" s="100">
        <f t="shared" si="8"/>
        <v>5</v>
      </c>
      <c r="H25" s="102"/>
      <c r="I25" s="100">
        <f t="shared" si="21"/>
        <v>3</v>
      </c>
      <c r="J25" s="102"/>
      <c r="K25" s="115">
        <v>5.0</v>
      </c>
      <c r="L25" s="115">
        <v>3.0</v>
      </c>
      <c r="M25" s="7"/>
      <c r="N25" s="110">
        <v>3.0</v>
      </c>
      <c r="O25" s="7"/>
      <c r="P25" s="7"/>
      <c r="Q25" s="7"/>
      <c r="R25" s="7"/>
      <c r="S25" s="7">
        <v>3.0</v>
      </c>
      <c r="T25" s="109">
        <v>75.0</v>
      </c>
      <c r="U25" s="110" t="str">
        <f t="shared" si="10"/>
        <v>6:10 Penalty shot cup (Португалия) bullet  - (Аргентина) masterp1ece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7">
        <v>0.2604166666666667</v>
      </c>
      <c r="C26" s="108" t="str">
        <f t="shared" ref="C26:C31" si="22">TRIM($D$4)</f>
        <v>Италия</v>
      </c>
      <c r="D26" s="108" t="str">
        <f t="shared" si="19"/>
        <v>Аргентина</v>
      </c>
      <c r="E26" s="108" t="str">
        <f t="shared" ref="E26:E31" si="23">$E$4</f>
        <v>CMEX</v>
      </c>
      <c r="F26" s="108" t="str">
        <f t="shared" si="20"/>
        <v>masterp1ece</v>
      </c>
      <c r="G26" s="100">
        <f t="shared" si="8"/>
        <v>4</v>
      </c>
      <c r="H26" s="102"/>
      <c r="I26" s="100">
        <f t="shared" si="21"/>
        <v>5</v>
      </c>
      <c r="J26" s="102"/>
      <c r="K26" s="115">
        <v>4.0</v>
      </c>
      <c r="L26" s="115">
        <v>5.0</v>
      </c>
      <c r="M26" s="7"/>
      <c r="N26" s="110">
        <v>1.0</v>
      </c>
      <c r="O26" s="7"/>
      <c r="P26" s="7"/>
      <c r="Q26" s="7"/>
      <c r="R26" s="7"/>
      <c r="S26" s="7">
        <v>1.0</v>
      </c>
      <c r="T26" s="109">
        <v>76.0</v>
      </c>
      <c r="U26" s="110" t="str">
        <f t="shared" si="10"/>
        <v>6:15 Penalty shot cup (Италия) CMEX  - (Аргентина) masterp1ece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7">
        <v>0.2638888888888889</v>
      </c>
      <c r="C27" s="108" t="str">
        <f t="shared" si="22"/>
        <v>Италия</v>
      </c>
      <c r="D27" s="108" t="str">
        <f t="shared" si="19"/>
        <v>Аргентина</v>
      </c>
      <c r="E27" s="108" t="str">
        <f t="shared" si="23"/>
        <v>CMEX</v>
      </c>
      <c r="F27" s="108" t="str">
        <f t="shared" si="20"/>
        <v>masterp1ece</v>
      </c>
      <c r="G27" s="100">
        <f t="shared" si="8"/>
        <v>0</v>
      </c>
      <c r="H27" s="102"/>
      <c r="I27" s="100">
        <f t="shared" si="21"/>
        <v>3</v>
      </c>
      <c r="J27" s="102"/>
      <c r="K27" s="115">
        <v>0.0</v>
      </c>
      <c r="L27" s="115">
        <v>3.0</v>
      </c>
      <c r="M27" s="7"/>
      <c r="N27" s="110">
        <v>2.0</v>
      </c>
      <c r="O27" s="7"/>
      <c r="P27" s="7"/>
      <c r="Q27" s="7"/>
      <c r="R27" s="7"/>
      <c r="S27" s="7">
        <v>2.0</v>
      </c>
      <c r="T27" s="109">
        <v>77.0</v>
      </c>
      <c r="U27" s="110" t="str">
        <f t="shared" si="10"/>
        <v>6:20 Penalty shot cup (Италия) CMEX  - (Аргентина) masterp1ece</v>
      </c>
      <c r="V27" s="11" t="str">
        <f t="shared" si="11"/>
        <v>0:3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7">
        <v>0.2673611111111111</v>
      </c>
      <c r="C28" s="108" t="str">
        <f t="shared" si="22"/>
        <v>Италия</v>
      </c>
      <c r="D28" s="108" t="str">
        <f t="shared" si="19"/>
        <v>Аргентина</v>
      </c>
      <c r="E28" s="108" t="str">
        <f t="shared" si="23"/>
        <v>CMEX</v>
      </c>
      <c r="F28" s="108" t="str">
        <f t="shared" si="20"/>
        <v>masterp1ece</v>
      </c>
      <c r="G28" s="100">
        <f t="shared" si="8"/>
        <v>4</v>
      </c>
      <c r="H28" s="102"/>
      <c r="I28" s="100">
        <f t="shared" si="21"/>
        <v>5</v>
      </c>
      <c r="J28" s="102"/>
      <c r="K28" s="108">
        <v>4.0</v>
      </c>
      <c r="L28" s="108">
        <v>5.0</v>
      </c>
      <c r="M28" s="7"/>
      <c r="N28" s="110">
        <v>3.0</v>
      </c>
      <c r="O28" s="7"/>
      <c r="P28" s="7"/>
      <c r="Q28" s="7"/>
      <c r="R28" s="7"/>
      <c r="S28" s="7">
        <v>3.0</v>
      </c>
      <c r="T28" s="109">
        <v>78.0</v>
      </c>
      <c r="U28" s="110" t="str">
        <f t="shared" si="10"/>
        <v>6:25 Penalty shot cup (Италия) CMEX  - (Аргентина) masterp1ece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7">
        <v>0.2708333333333333</v>
      </c>
      <c r="C29" s="108" t="str">
        <f t="shared" si="22"/>
        <v>Италия</v>
      </c>
      <c r="D29" s="108" t="str">
        <f t="shared" ref="D29:D34" si="24">TRIM($D$5)</f>
        <v>Португалия</v>
      </c>
      <c r="E29" s="108" t="str">
        <f t="shared" si="23"/>
        <v>CMEX</v>
      </c>
      <c r="F29" s="108" t="str">
        <f t="shared" ref="F29:F34" si="25">$E$5</f>
        <v>bullet</v>
      </c>
      <c r="G29" s="100">
        <f t="shared" si="8"/>
        <v>4</v>
      </c>
      <c r="H29" s="102"/>
      <c r="I29" s="100">
        <f t="shared" si="21"/>
        <v>3</v>
      </c>
      <c r="J29" s="100"/>
      <c r="K29" s="116">
        <v>4.0</v>
      </c>
      <c r="L29" s="108">
        <v>3.0</v>
      </c>
      <c r="M29" s="7"/>
      <c r="N29" s="110">
        <v>1.0</v>
      </c>
      <c r="O29" s="7"/>
      <c r="P29" s="7"/>
      <c r="Q29" s="7"/>
      <c r="R29" s="7"/>
      <c r="S29" s="7">
        <v>1.0</v>
      </c>
      <c r="T29" s="109">
        <v>79.0</v>
      </c>
      <c r="U29" s="110" t="str">
        <f t="shared" si="10"/>
        <v>6:30 Penalty shot cup (Италия) CMEX  - (Португалия) bullet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7">
        <v>0.2743055555555556</v>
      </c>
      <c r="C30" s="108" t="str">
        <f t="shared" si="22"/>
        <v>Италия</v>
      </c>
      <c r="D30" s="108" t="str">
        <f t="shared" si="24"/>
        <v>Португалия</v>
      </c>
      <c r="E30" s="108" t="str">
        <f t="shared" si="23"/>
        <v>CMEX</v>
      </c>
      <c r="F30" s="108" t="str">
        <f t="shared" si="25"/>
        <v>bullet</v>
      </c>
      <c r="G30" s="100">
        <f t="shared" si="8"/>
        <v>4</v>
      </c>
      <c r="H30" s="102"/>
      <c r="I30" s="100">
        <f t="shared" ref="I30:I34" si="26">SUM(L30,O30)</f>
        <v>3</v>
      </c>
      <c r="J30" s="102"/>
      <c r="K30" s="108">
        <v>4.0</v>
      </c>
      <c r="L30" s="108">
        <v>3.0</v>
      </c>
      <c r="M30" s="7"/>
      <c r="N30" s="110">
        <v>2.0</v>
      </c>
      <c r="O30" s="7"/>
      <c r="P30" s="7"/>
      <c r="Q30" s="7"/>
      <c r="R30" s="7"/>
      <c r="S30" s="7">
        <v>2.0</v>
      </c>
      <c r="T30" s="109">
        <v>80.0</v>
      </c>
      <c r="U30" s="110" t="str">
        <f t="shared" si="10"/>
        <v>6:35 Penalty shot cup (Италия) CMEX  - (Португалия) bullet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7">
        <v>0.2777777777777778</v>
      </c>
      <c r="C31" s="108" t="str">
        <f t="shared" si="22"/>
        <v>Италия</v>
      </c>
      <c r="D31" s="108" t="str">
        <f t="shared" si="24"/>
        <v>Португалия</v>
      </c>
      <c r="E31" s="108" t="str">
        <f t="shared" si="23"/>
        <v>CMEX</v>
      </c>
      <c r="F31" s="108" t="str">
        <f t="shared" si="25"/>
        <v>bullet</v>
      </c>
      <c r="G31" s="100">
        <f t="shared" si="8"/>
        <v>0</v>
      </c>
      <c r="H31" s="102"/>
      <c r="I31" s="100">
        <f t="shared" si="26"/>
        <v>0</v>
      </c>
      <c r="J31" s="102"/>
      <c r="K31" s="108" t="s">
        <v>41</v>
      </c>
      <c r="L31" s="108" t="s">
        <v>41</v>
      </c>
      <c r="M31" s="7"/>
      <c r="N31" s="110">
        <v>3.0</v>
      </c>
      <c r="O31" s="7"/>
      <c r="P31" s="7"/>
      <c r="Q31" s="7"/>
      <c r="R31" s="7"/>
      <c r="S31" s="7">
        <v>3.0</v>
      </c>
      <c r="T31" s="109">
        <v>81.0</v>
      </c>
      <c r="U31" s="110" t="str">
        <f t="shared" si="10"/>
        <v>6:40 Penalty shot cup (Италия) CMEX  - (Португалия) bullet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7">
        <v>0.28125</v>
      </c>
      <c r="C32" s="108" t="str">
        <f t="shared" ref="C32:C37" si="27">TRIM($D$6)</f>
        <v>Аргентина</v>
      </c>
      <c r="D32" s="108" t="str">
        <f t="shared" si="24"/>
        <v>Португалия</v>
      </c>
      <c r="E32" s="108" t="str">
        <f t="shared" ref="E32:E37" si="28">$E$6</f>
        <v>masterp1ece</v>
      </c>
      <c r="F32" s="108" t="str">
        <f t="shared" si="25"/>
        <v>bullet</v>
      </c>
      <c r="G32" s="100">
        <f t="shared" si="8"/>
        <v>3</v>
      </c>
      <c r="H32" s="102"/>
      <c r="I32" s="100">
        <f t="shared" si="26"/>
        <v>1</v>
      </c>
      <c r="J32" s="102"/>
      <c r="K32" s="108">
        <v>3.0</v>
      </c>
      <c r="L32" s="108">
        <v>1.0</v>
      </c>
      <c r="M32" s="7"/>
      <c r="N32" s="110">
        <v>1.0</v>
      </c>
      <c r="O32" s="7"/>
      <c r="P32" s="7"/>
      <c r="Q32" s="7"/>
      <c r="R32" s="7"/>
      <c r="S32" s="7">
        <v>1.0</v>
      </c>
      <c r="T32" s="109">
        <v>82.0</v>
      </c>
      <c r="U32" s="110" t="str">
        <f t="shared" si="10"/>
        <v>6:45 Penalty shot cup (Аргентина) masterp1ece  - (Португалия) bullet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7">
        <v>0.2847222222222222</v>
      </c>
      <c r="C33" s="108" t="str">
        <f t="shared" si="27"/>
        <v>Аргентина</v>
      </c>
      <c r="D33" s="108" t="str">
        <f t="shared" si="24"/>
        <v>Португалия</v>
      </c>
      <c r="E33" s="108" t="str">
        <f t="shared" si="28"/>
        <v>masterp1ece</v>
      </c>
      <c r="F33" s="108" t="str">
        <f t="shared" si="25"/>
        <v>bullet</v>
      </c>
      <c r="G33" s="100">
        <f t="shared" si="8"/>
        <v>4</v>
      </c>
      <c r="H33" s="102"/>
      <c r="I33" s="100">
        <f t="shared" si="26"/>
        <v>5</v>
      </c>
      <c r="J33" s="102">
        <v>5.0</v>
      </c>
      <c r="K33" s="108">
        <v>4.0</v>
      </c>
      <c r="L33" s="108">
        <v>5.0</v>
      </c>
      <c r="M33" s="7"/>
      <c r="N33" s="110">
        <v>2.0</v>
      </c>
      <c r="O33" s="7"/>
      <c r="P33" s="7"/>
      <c r="Q33" s="7"/>
      <c r="R33" s="7"/>
      <c r="S33" s="7">
        <v>2.0</v>
      </c>
      <c r="T33" s="109">
        <v>83.0</v>
      </c>
      <c r="U33" s="110" t="str">
        <f t="shared" si="10"/>
        <v>6:50 Penalty shot cup (Аргентина) masterp1ece  - (Португалия) bullet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7">
        <v>0.2881944444444444</v>
      </c>
      <c r="C34" s="108" t="str">
        <f t="shared" si="27"/>
        <v>Аргентина</v>
      </c>
      <c r="D34" s="108" t="str">
        <f t="shared" si="24"/>
        <v>Португалия</v>
      </c>
      <c r="E34" s="108" t="str">
        <f t="shared" si="28"/>
        <v>masterp1ece</v>
      </c>
      <c r="F34" s="108" t="str">
        <f t="shared" si="25"/>
        <v>bullet</v>
      </c>
      <c r="G34" s="100">
        <f t="shared" si="8"/>
        <v>5</v>
      </c>
      <c r="H34" s="102"/>
      <c r="I34" s="100">
        <f t="shared" si="26"/>
        <v>4</v>
      </c>
      <c r="J34" s="102"/>
      <c r="K34" s="108">
        <v>5.0</v>
      </c>
      <c r="L34" s="108">
        <v>4.0</v>
      </c>
      <c r="M34" s="7"/>
      <c r="N34" s="110">
        <v>3.0</v>
      </c>
      <c r="O34" s="7"/>
      <c r="P34" s="7"/>
      <c r="Q34" s="7"/>
      <c r="R34" s="7"/>
      <c r="S34" s="7">
        <v>3.0</v>
      </c>
      <c r="T34" s="109">
        <v>84.0</v>
      </c>
      <c r="U34" s="110" t="str">
        <f t="shared" si="10"/>
        <v>6:55 Penalty shot cup (Аргентина) masterp1ece  - (Португалия) bullet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7">
        <v>0.2916666666666667</v>
      </c>
      <c r="C35" s="108" t="str">
        <f t="shared" si="27"/>
        <v>Аргентина</v>
      </c>
      <c r="D35" s="108" t="str">
        <f t="shared" ref="D35:D40" si="29">TRIM($D$4)</f>
        <v>Италия</v>
      </c>
      <c r="E35" s="108" t="str">
        <f t="shared" si="28"/>
        <v>masterp1ece</v>
      </c>
      <c r="F35" s="108" t="str">
        <f t="shared" ref="F35:F40" si="30">$E$4</f>
        <v>CMEX</v>
      </c>
      <c r="G35" s="100">
        <f t="shared" si="8"/>
        <v>3</v>
      </c>
      <c r="H35" s="102"/>
      <c r="I35" s="100">
        <f t="shared" ref="I35:I46" si="31">SUM(L35)</f>
        <v>4</v>
      </c>
      <c r="J35" s="102"/>
      <c r="K35" s="108">
        <v>3.0</v>
      </c>
      <c r="L35" s="108">
        <v>4.0</v>
      </c>
      <c r="M35" s="7"/>
      <c r="N35" s="110">
        <v>1.0</v>
      </c>
      <c r="O35" s="7"/>
      <c r="P35" s="7"/>
      <c r="Q35" s="7"/>
      <c r="R35" s="7"/>
      <c r="S35" s="7">
        <v>1.0</v>
      </c>
      <c r="T35" s="109">
        <v>85.0</v>
      </c>
      <c r="U35" s="110" t="str">
        <f t="shared" si="10"/>
        <v>7:00 Penalty shot cup (Аргентина) masterp1ece  - (Италия)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7">
        <v>0.2951388888888889</v>
      </c>
      <c r="C36" s="108" t="str">
        <f t="shared" si="27"/>
        <v>Аргентина</v>
      </c>
      <c r="D36" s="108" t="str">
        <f t="shared" si="29"/>
        <v>Италия</v>
      </c>
      <c r="E36" s="108" t="str">
        <f t="shared" si="28"/>
        <v>masterp1ece</v>
      </c>
      <c r="F36" s="108" t="str">
        <f t="shared" si="30"/>
        <v>CMEX</v>
      </c>
      <c r="G36" s="100">
        <f t="shared" si="8"/>
        <v>0</v>
      </c>
      <c r="H36" s="102"/>
      <c r="I36" s="100">
        <f t="shared" si="31"/>
        <v>0</v>
      </c>
      <c r="J36" s="102"/>
      <c r="K36" s="108" t="s">
        <v>41</v>
      </c>
      <c r="L36" s="108" t="s">
        <v>41</v>
      </c>
      <c r="M36" s="7"/>
      <c r="N36" s="110">
        <v>2.0</v>
      </c>
      <c r="O36" s="7"/>
      <c r="P36" s="7"/>
      <c r="Q36" s="7"/>
      <c r="R36" s="7"/>
      <c r="S36" s="7">
        <v>2.0</v>
      </c>
      <c r="T36" s="109">
        <v>86.0</v>
      </c>
      <c r="U36" s="110" t="str">
        <f t="shared" si="10"/>
        <v>7:05 Penalty shot cup (Аргентина) masterp1ece  - (Италия) CMEX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7">
        <v>0.2986111111111111</v>
      </c>
      <c r="C37" s="108" t="str">
        <f t="shared" si="27"/>
        <v>Аргентина</v>
      </c>
      <c r="D37" s="108" t="str">
        <f t="shared" si="29"/>
        <v>Италия</v>
      </c>
      <c r="E37" s="108" t="str">
        <f t="shared" si="28"/>
        <v>masterp1ece</v>
      </c>
      <c r="F37" s="108" t="str">
        <f t="shared" si="30"/>
        <v>CMEX</v>
      </c>
      <c r="G37" s="100">
        <f t="shared" si="8"/>
        <v>4</v>
      </c>
      <c r="H37" s="102"/>
      <c r="I37" s="100">
        <f t="shared" si="31"/>
        <v>3</v>
      </c>
      <c r="J37" s="102"/>
      <c r="K37" s="108">
        <v>4.0</v>
      </c>
      <c r="L37" s="108">
        <v>3.0</v>
      </c>
      <c r="M37" s="7"/>
      <c r="N37" s="110">
        <v>3.0</v>
      </c>
      <c r="O37" s="7"/>
      <c r="P37" s="7"/>
      <c r="Q37" s="7"/>
      <c r="R37" s="7"/>
      <c r="S37" s="7">
        <v>3.0</v>
      </c>
      <c r="T37" s="109">
        <v>87.0</v>
      </c>
      <c r="U37" s="110" t="str">
        <f t="shared" si="10"/>
        <v>7:10 Penalty shot cup (Аргентина) masterp1ece  - (Италия) CMEX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7">
        <v>0.3020833333333333</v>
      </c>
      <c r="C38" s="108" t="str">
        <f t="shared" ref="C38:C43" si="32">TRIM($D$5)</f>
        <v>Португалия</v>
      </c>
      <c r="D38" s="108" t="str">
        <f t="shared" si="29"/>
        <v>Италия</v>
      </c>
      <c r="E38" s="108" t="str">
        <f t="shared" ref="E38:E43" si="33">$E$5</f>
        <v>bullet</v>
      </c>
      <c r="F38" s="108" t="str">
        <f t="shared" si="30"/>
        <v>CMEX</v>
      </c>
      <c r="G38" s="100">
        <f t="shared" si="8"/>
        <v>4</v>
      </c>
      <c r="H38" s="11"/>
      <c r="I38" s="100">
        <f t="shared" si="31"/>
        <v>4</v>
      </c>
      <c r="J38" s="11"/>
      <c r="K38" s="108">
        <v>4.0</v>
      </c>
      <c r="L38" s="108">
        <v>4.0</v>
      </c>
      <c r="M38" s="114"/>
      <c r="N38" s="110">
        <v>1.0</v>
      </c>
      <c r="O38" s="11"/>
      <c r="P38" s="11"/>
      <c r="Q38" s="11"/>
      <c r="R38" s="11"/>
      <c r="S38" s="7">
        <v>1.0</v>
      </c>
      <c r="T38" s="109">
        <v>88.0</v>
      </c>
      <c r="U38" s="110" t="str">
        <f t="shared" si="10"/>
        <v>7:15 Penalty shot cup (Португалия) bullet  - (Италия) CMEX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7">
        <v>0.3055555555555556</v>
      </c>
      <c r="C39" s="108" t="str">
        <f t="shared" si="32"/>
        <v>Португалия</v>
      </c>
      <c r="D39" s="108" t="str">
        <f t="shared" si="29"/>
        <v>Италия</v>
      </c>
      <c r="E39" s="108" t="str">
        <f t="shared" si="33"/>
        <v>bullet</v>
      </c>
      <c r="F39" s="108" t="str">
        <f t="shared" si="30"/>
        <v>CMEX</v>
      </c>
      <c r="G39" s="100">
        <f t="shared" si="8"/>
        <v>5</v>
      </c>
      <c r="H39" s="11"/>
      <c r="I39" s="100">
        <f t="shared" si="31"/>
        <v>5</v>
      </c>
      <c r="J39" s="11"/>
      <c r="K39" s="108">
        <v>5.0</v>
      </c>
      <c r="L39" s="108">
        <v>5.0</v>
      </c>
      <c r="M39" s="114"/>
      <c r="N39" s="110">
        <v>2.0</v>
      </c>
      <c r="O39" s="11"/>
      <c r="P39" s="11"/>
      <c r="Q39" s="11"/>
      <c r="R39" s="11"/>
      <c r="S39" s="7">
        <v>2.0</v>
      </c>
      <c r="T39" s="109">
        <v>89.0</v>
      </c>
      <c r="U39" s="110" t="str">
        <f t="shared" si="10"/>
        <v>7:20 Penalty shot cup (Португалия) bullet  - (Италия) CMEX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7">
        <v>0.3090277777777778</v>
      </c>
      <c r="C40" s="108" t="str">
        <f t="shared" si="32"/>
        <v>Португалия</v>
      </c>
      <c r="D40" s="108" t="str">
        <f t="shared" si="29"/>
        <v>Италия</v>
      </c>
      <c r="E40" s="108" t="str">
        <f t="shared" si="33"/>
        <v>bullet</v>
      </c>
      <c r="F40" s="108" t="str">
        <f t="shared" si="30"/>
        <v>CMEX</v>
      </c>
      <c r="G40" s="100">
        <f t="shared" si="8"/>
        <v>5</v>
      </c>
      <c r="H40" s="11"/>
      <c r="I40" s="100">
        <f t="shared" si="31"/>
        <v>4</v>
      </c>
      <c r="J40" s="11"/>
      <c r="K40" s="108">
        <v>5.0</v>
      </c>
      <c r="L40" s="108">
        <v>4.0</v>
      </c>
      <c r="M40" s="8"/>
      <c r="N40" s="110">
        <v>3.0</v>
      </c>
      <c r="O40" s="11"/>
      <c r="P40" s="11"/>
      <c r="Q40" s="11"/>
      <c r="R40" s="11"/>
      <c r="S40" s="7">
        <v>3.0</v>
      </c>
      <c r="T40" s="109">
        <v>90.0</v>
      </c>
      <c r="U40" s="110" t="str">
        <f t="shared" si="10"/>
        <v>7:25 Penalty shot cup (Португалия) bullet  - (Италия) CMEX</v>
      </c>
      <c r="V40" s="11" t="str">
        <f t="shared" si="11"/>
        <v>5:4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7">
        <v>0.3125</v>
      </c>
      <c r="C41" s="108" t="str">
        <f t="shared" si="32"/>
        <v>Португалия</v>
      </c>
      <c r="D41" s="108" t="str">
        <f t="shared" ref="D41:D46" si="34">TRIM($D$6)</f>
        <v>Аргентина</v>
      </c>
      <c r="E41" s="108" t="str">
        <f t="shared" si="33"/>
        <v>bullet</v>
      </c>
      <c r="F41" s="108" t="str">
        <f t="shared" ref="F41:F46" si="35">$E$6</f>
        <v>masterp1ece</v>
      </c>
      <c r="G41" s="100">
        <f t="shared" si="8"/>
        <v>0</v>
      </c>
      <c r="H41" s="11"/>
      <c r="I41" s="100">
        <f t="shared" si="31"/>
        <v>0</v>
      </c>
      <c r="J41" s="11"/>
      <c r="K41" s="108" t="s">
        <v>41</v>
      </c>
      <c r="L41" s="108" t="s">
        <v>41</v>
      </c>
      <c r="M41" s="8"/>
      <c r="N41" s="110">
        <v>3.0</v>
      </c>
      <c r="O41" s="11"/>
      <c r="P41" s="11"/>
      <c r="Q41" s="11"/>
      <c r="R41" s="11"/>
      <c r="S41" s="7">
        <v>1.0</v>
      </c>
      <c r="T41" s="109">
        <v>91.0</v>
      </c>
      <c r="U41" s="110" t="str">
        <f t="shared" si="10"/>
        <v>7:30 Penalty shot cup (Португалия) bullet  - (Аргентина) masterp1ece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7">
        <v>0.3159722222222222</v>
      </c>
      <c r="C42" s="108" t="str">
        <f t="shared" si="32"/>
        <v>Португалия</v>
      </c>
      <c r="D42" s="108" t="str">
        <f t="shared" si="34"/>
        <v>Аргентина</v>
      </c>
      <c r="E42" s="108" t="str">
        <f t="shared" si="33"/>
        <v>bullet</v>
      </c>
      <c r="F42" s="108" t="str">
        <f t="shared" si="35"/>
        <v>masterp1ece</v>
      </c>
      <c r="G42" s="100">
        <f t="shared" si="8"/>
        <v>5</v>
      </c>
      <c r="H42" s="11"/>
      <c r="I42" s="100">
        <f t="shared" si="31"/>
        <v>4</v>
      </c>
      <c r="J42" s="11"/>
      <c r="K42" s="108">
        <v>5.0</v>
      </c>
      <c r="L42" s="108">
        <v>4.0</v>
      </c>
      <c r="M42" s="8"/>
      <c r="N42" s="110">
        <v>3.0</v>
      </c>
      <c r="O42" s="11"/>
      <c r="P42" s="11"/>
      <c r="Q42" s="11"/>
      <c r="R42" s="11"/>
      <c r="S42" s="7">
        <v>2.0</v>
      </c>
      <c r="T42" s="109">
        <v>92.0</v>
      </c>
      <c r="U42" s="110" t="str">
        <f t="shared" si="10"/>
        <v>7:35 Penalty shot cup (Португалия) bullet  - (Аргентина) masterp1ece</v>
      </c>
      <c r="V42" s="11" t="str">
        <f t="shared" si="11"/>
        <v>5:4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7">
        <v>0.3194444444444444</v>
      </c>
      <c r="C43" s="108" t="str">
        <f t="shared" si="32"/>
        <v>Португалия</v>
      </c>
      <c r="D43" s="108" t="str">
        <f t="shared" si="34"/>
        <v>Аргентина</v>
      </c>
      <c r="E43" s="108" t="str">
        <f t="shared" si="33"/>
        <v>bullet</v>
      </c>
      <c r="F43" s="108" t="str">
        <f t="shared" si="35"/>
        <v>masterp1ece</v>
      </c>
      <c r="G43" s="100">
        <f t="shared" si="8"/>
        <v>4</v>
      </c>
      <c r="H43" s="11"/>
      <c r="I43" s="100">
        <f t="shared" si="31"/>
        <v>4</v>
      </c>
      <c r="J43" s="11"/>
      <c r="K43" s="108">
        <v>4.0</v>
      </c>
      <c r="L43" s="108">
        <v>4.0</v>
      </c>
      <c r="M43" s="8"/>
      <c r="N43" s="110">
        <v>3.0</v>
      </c>
      <c r="O43" s="11"/>
      <c r="P43" s="11"/>
      <c r="Q43" s="11"/>
      <c r="R43" s="11"/>
      <c r="S43" s="7">
        <v>3.0</v>
      </c>
      <c r="T43" s="109">
        <v>93.0</v>
      </c>
      <c r="U43" s="110" t="str">
        <f t="shared" si="10"/>
        <v>7:40 Penalty shot cup (Португалия) bullet  - (Аргентина) masterp1ece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7">
        <v>0.3229166666666667</v>
      </c>
      <c r="C44" s="108" t="str">
        <f t="shared" ref="C44:C46" si="36">TRIM($D$4)</f>
        <v>Италия</v>
      </c>
      <c r="D44" s="108" t="str">
        <f t="shared" si="34"/>
        <v>Аргентина</v>
      </c>
      <c r="E44" s="108" t="str">
        <f t="shared" ref="E44:E46" si="37">$E$4</f>
        <v>CMEX</v>
      </c>
      <c r="F44" s="108" t="str">
        <f t="shared" si="35"/>
        <v>masterp1ece</v>
      </c>
      <c r="G44" s="100">
        <f t="shared" si="8"/>
        <v>3</v>
      </c>
      <c r="H44" s="11"/>
      <c r="I44" s="100">
        <f t="shared" si="31"/>
        <v>3</v>
      </c>
      <c r="J44" s="11"/>
      <c r="K44" s="108">
        <v>3.0</v>
      </c>
      <c r="L44" s="108">
        <v>3.0</v>
      </c>
      <c r="M44" s="8"/>
      <c r="N44" s="110">
        <v>3.0</v>
      </c>
      <c r="O44" s="11"/>
      <c r="P44" s="11"/>
      <c r="Q44" s="11"/>
      <c r="R44" s="11"/>
      <c r="S44" s="7">
        <v>1.0</v>
      </c>
      <c r="T44" s="109">
        <v>94.0</v>
      </c>
      <c r="U44" s="110" t="str">
        <f t="shared" si="10"/>
        <v>7:45 Penalty shot cup (Италия) CMEX  - (Аргентина) masterp1ece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7">
        <v>0.3263888888888889</v>
      </c>
      <c r="C45" s="108" t="str">
        <f t="shared" si="36"/>
        <v>Италия</v>
      </c>
      <c r="D45" s="108" t="str">
        <f t="shared" si="34"/>
        <v>Аргентина</v>
      </c>
      <c r="E45" s="108" t="str">
        <f t="shared" si="37"/>
        <v>CMEX</v>
      </c>
      <c r="F45" s="108" t="str">
        <f t="shared" si="35"/>
        <v>masterp1ece</v>
      </c>
      <c r="G45" s="100">
        <f t="shared" si="8"/>
        <v>5</v>
      </c>
      <c r="H45" s="11"/>
      <c r="I45" s="100">
        <f t="shared" si="31"/>
        <v>4</v>
      </c>
      <c r="J45" s="11"/>
      <c r="K45" s="108">
        <v>5.0</v>
      </c>
      <c r="L45" s="108">
        <v>4.0</v>
      </c>
      <c r="M45" s="8"/>
      <c r="N45" s="110">
        <v>3.0</v>
      </c>
      <c r="O45" s="11"/>
      <c r="P45" s="11"/>
      <c r="Q45" s="11"/>
      <c r="R45" s="11"/>
      <c r="S45" s="7">
        <v>2.0</v>
      </c>
      <c r="T45" s="109">
        <v>95.0</v>
      </c>
      <c r="U45" s="110" t="str">
        <f t="shared" si="10"/>
        <v>7:50 Penalty shot cup (Италия) CMEX  - (Аргентина) masterp1ece</v>
      </c>
      <c r="V45" s="11" t="str">
        <f t="shared" si="11"/>
        <v>5:4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7">
        <v>0.3298611111111111</v>
      </c>
      <c r="C46" s="108" t="str">
        <f t="shared" si="36"/>
        <v>Италия</v>
      </c>
      <c r="D46" s="108" t="str">
        <f t="shared" si="34"/>
        <v>Аргентина</v>
      </c>
      <c r="E46" s="108" t="str">
        <f t="shared" si="37"/>
        <v>CMEX</v>
      </c>
      <c r="F46" s="108" t="str">
        <f t="shared" si="35"/>
        <v>masterp1ece</v>
      </c>
      <c r="G46" s="100">
        <f t="shared" si="8"/>
        <v>4</v>
      </c>
      <c r="H46" s="11"/>
      <c r="I46" s="100">
        <f t="shared" si="31"/>
        <v>4</v>
      </c>
      <c r="J46" s="11"/>
      <c r="K46" s="108">
        <v>4.0</v>
      </c>
      <c r="L46" s="108">
        <v>4.0</v>
      </c>
      <c r="M46" s="8"/>
      <c r="N46" s="110">
        <v>3.0</v>
      </c>
      <c r="O46" s="11"/>
      <c r="P46" s="11"/>
      <c r="Q46" s="11"/>
      <c r="R46" s="11"/>
      <c r="S46" s="7">
        <v>3.0</v>
      </c>
      <c r="T46" s="109">
        <v>96.0</v>
      </c>
      <c r="U46" s="110" t="str">
        <f t="shared" si="10"/>
        <v>7:55 Penalty shot cup (Италия) CMEX  - (Аргентина) masterp1ece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23" t="s">
        <v>67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</row>
    <row r="2">
      <c r="A2" s="125" t="s">
        <v>68</v>
      </c>
      <c r="B2" s="126">
        <v>3.0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</row>
    <row r="3">
      <c r="A3" s="126" t="s">
        <v>69</v>
      </c>
      <c r="B3" s="126">
        <v>1.0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</row>
    <row r="4">
      <c r="A4" s="126" t="s">
        <v>70</v>
      </c>
      <c r="B4" s="126">
        <v>0.0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>
      <c r="A7" s="124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ht="15.75" customHeight="1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ht="15.75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ht="15.75" customHeight="1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ht="15.75" customHeight="1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ht="15.75" customHeight="1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ht="15.75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ht="15.75" customHeight="1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ht="15.75" customHeight="1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ht="15.75" customHeight="1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ht="15.75" customHeight="1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ht="15.75" customHeight="1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ht="15.75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ht="15.75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ht="15.75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ht="15.75" customHeight="1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ht="15.75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ht="15.75" customHeight="1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ht="15.75" customHeight="1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ht="15.75" customHeight="1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ht="15.75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ht="15.75" customHeight="1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ht="15.75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ht="15.75" customHeight="1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ht="15.7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ht="15.7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ht="15.7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ht="15.7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ht="15.75" customHeight="1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ht="15.75" customHeight="1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ht="15.75" customHeight="1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ht="15.75" customHeight="1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ht="15.75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ht="15.75" customHeight="1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ht="15.75" customHeight="1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ht="15.75" customHeight="1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ht="15.75" customHeight="1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ht="15.75" customHeight="1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ht="15.75" customHeight="1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ht="15.75" customHeight="1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ht="15.75" customHeight="1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ht="15.75" customHeight="1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ht="15.75" customHeight="1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ht="15.75" customHeight="1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ht="15.75" customHeight="1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ht="15.75" customHeight="1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ht="15.75" customHeight="1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ht="15.75" customHeight="1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ht="15.75" customHeight="1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ht="15.75" customHeight="1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ht="15.75" customHeight="1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ht="15.75" customHeight="1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ht="15.75" customHeight="1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ht="15.75" customHeight="1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ht="15.75" customHeight="1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ht="15.75" customHeight="1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ht="15.75" customHeight="1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ht="15.75" customHeight="1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</row>
    <row r="78" ht="15.75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</row>
    <row r="79" ht="15.75" customHeight="1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</row>
    <row r="80" ht="15.75" customHeight="1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</row>
    <row r="81" ht="15.75" customHeight="1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</row>
    <row r="82" ht="15.75" customHeight="1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</row>
    <row r="83" ht="15.75" customHeight="1">
      <c r="A83" s="124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</row>
    <row r="84" ht="15.75" customHeight="1">
      <c r="A84" s="124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</row>
    <row r="85" ht="15.75" customHeight="1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</row>
    <row r="86" ht="15.75" customHeight="1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</row>
    <row r="87" ht="15.75" customHeight="1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</row>
    <row r="88" ht="15.75" customHeight="1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</row>
    <row r="89" ht="15.75" customHeight="1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</row>
    <row r="90" ht="15.75" customHeight="1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</row>
    <row r="91" ht="15.75" customHeight="1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</row>
    <row r="92" ht="15.75" customHeight="1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</row>
    <row r="93" ht="15.75" customHeight="1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</row>
    <row r="94" ht="15.75" customHeight="1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</row>
    <row r="95" ht="15.75" customHeight="1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</row>
    <row r="96" ht="15.75" customHeight="1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</row>
    <row r="97" ht="15.75" customHeight="1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</row>
    <row r="98" ht="15.75" customHeight="1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</row>
    <row r="99" ht="15.75" customHeight="1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</row>
    <row r="100" ht="15.75" customHeight="1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</row>
    <row r="101" ht="15.75" customHeight="1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</row>
    <row r="102" ht="15.75" customHeight="1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</row>
    <row r="103" ht="15.75" customHeight="1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</row>
    <row r="104" ht="15.75" customHeight="1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</row>
    <row r="105" ht="15.75" customHeight="1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</row>
    <row r="106" ht="15.75" customHeight="1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</row>
    <row r="107" ht="15.75" customHeight="1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</row>
    <row r="108" ht="15.75" customHeight="1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</row>
    <row r="109" ht="15.75" customHeight="1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</row>
    <row r="110" ht="15.75" customHeight="1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</row>
    <row r="111" ht="15.75" customHeight="1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</row>
    <row r="112" ht="15.75" customHeight="1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</row>
    <row r="113" ht="15.75" customHeight="1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</row>
    <row r="114" ht="15.75" customHeight="1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</row>
    <row r="115" ht="15.75" customHeight="1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</row>
    <row r="116" ht="15.75" customHeight="1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</row>
    <row r="117" ht="15.75" customHeight="1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</row>
    <row r="118" ht="15.75" customHeight="1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</row>
    <row r="119" ht="15.75" customHeight="1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</row>
    <row r="120" ht="15.75" customHeight="1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</row>
    <row r="121" ht="15.75" customHeight="1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</row>
    <row r="122" ht="15.75" customHeight="1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</row>
    <row r="123" ht="15.75" customHeight="1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</row>
    <row r="124" ht="15.75" customHeight="1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</row>
    <row r="125" ht="15.75" customHeight="1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</row>
    <row r="126" ht="15.75" customHeight="1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</row>
    <row r="127" ht="15.75" customHeight="1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</row>
    <row r="128" ht="15.75" customHeight="1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</row>
    <row r="129" ht="15.75" customHeight="1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</row>
    <row r="130" ht="15.75" customHeight="1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</row>
    <row r="131" ht="15.75" customHeight="1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</row>
    <row r="132" ht="15.75" customHeight="1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</row>
    <row r="133" ht="15.75" customHeight="1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</row>
    <row r="134" ht="15.75" customHeight="1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</row>
    <row r="135" ht="15.75" customHeight="1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</row>
    <row r="136" ht="15.75" customHeight="1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</row>
    <row r="137" ht="15.75" customHeight="1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</row>
    <row r="138" ht="15.75" customHeight="1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</row>
    <row r="139" ht="15.75" customHeight="1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</row>
    <row r="140" ht="15.75" customHeight="1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</row>
    <row r="141" ht="15.75" customHeight="1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</row>
    <row r="142" ht="15.75" customHeight="1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</row>
    <row r="143" ht="15.75" customHeight="1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</row>
    <row r="144" ht="15.75" customHeight="1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</row>
    <row r="145" ht="15.75" customHeight="1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</row>
    <row r="146" ht="15.75" customHeight="1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</row>
    <row r="147" ht="15.75" customHeight="1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</row>
    <row r="148" ht="15.75" customHeight="1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</row>
    <row r="149" ht="15.75" customHeight="1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</row>
    <row r="150" ht="15.75" customHeight="1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</row>
    <row r="151" ht="15.75" customHeight="1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</row>
    <row r="152" ht="15.75" customHeight="1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</row>
    <row r="153" ht="15.75" customHeight="1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</row>
    <row r="154" ht="15.75" customHeight="1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</row>
    <row r="155" ht="15.75" customHeight="1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</row>
    <row r="156" ht="15.75" customHeight="1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</row>
    <row r="157" ht="15.75" customHeight="1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</row>
    <row r="158" ht="15.75" customHeight="1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</row>
    <row r="159" ht="15.75" customHeight="1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</row>
    <row r="160" ht="15.75" customHeight="1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</row>
    <row r="161" ht="15.75" customHeight="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</row>
    <row r="162" ht="15.75" customHeight="1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</row>
    <row r="163" ht="15.75" customHeight="1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</row>
    <row r="164" ht="15.75" customHeight="1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</row>
    <row r="165" ht="15.75" customHeight="1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</row>
    <row r="166" ht="15.75" customHeight="1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</row>
    <row r="167" ht="15.75" customHeight="1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</row>
    <row r="168" ht="15.75" customHeight="1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</row>
    <row r="169" ht="15.75" customHeight="1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</row>
    <row r="170" ht="15.75" customHeight="1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</row>
    <row r="171" ht="15.75" customHeight="1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</row>
    <row r="172" ht="15.75" customHeight="1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</row>
    <row r="173" ht="15.75" customHeight="1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</row>
    <row r="174" ht="15.75" customHeight="1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</row>
    <row r="175" ht="15.75" customHeight="1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</row>
    <row r="176" ht="15.75" customHeight="1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</row>
    <row r="177" ht="15.75" customHeight="1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</row>
    <row r="178" ht="15.75" customHeight="1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</row>
    <row r="179" ht="15.75" customHeight="1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</row>
    <row r="180" ht="15.75" customHeight="1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</row>
    <row r="181" ht="15.75" customHeight="1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</row>
    <row r="182" ht="15.75" customHeight="1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</row>
    <row r="183" ht="15.75" customHeight="1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</row>
    <row r="184" ht="15.75" customHeight="1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</row>
    <row r="185" ht="15.75" customHeight="1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</row>
    <row r="186" ht="15.75" customHeight="1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</row>
    <row r="187" ht="15.75" customHeight="1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</row>
    <row r="188" ht="15.75" customHeight="1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</row>
    <row r="189" ht="15.75" customHeight="1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</row>
    <row r="190" ht="15.75" customHeight="1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</row>
    <row r="191" ht="15.75" customHeight="1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</row>
    <row r="192" ht="15.75" customHeight="1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</row>
    <row r="193" ht="15.75" customHeight="1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</row>
    <row r="194" ht="15.75" customHeight="1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</row>
    <row r="195" ht="15.75" customHeight="1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</row>
    <row r="196" ht="15.75" customHeight="1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</row>
    <row r="197" ht="15.75" customHeight="1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</row>
    <row r="198" ht="15.75" customHeight="1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</row>
    <row r="199" ht="15.75" customHeight="1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</row>
    <row r="200" ht="15.75" customHeight="1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</row>
    <row r="201" ht="15.75" customHeight="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</row>
    <row r="202" ht="15.75" customHeight="1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</row>
    <row r="203" ht="15.75" customHeight="1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</row>
    <row r="204" ht="15.75" customHeight="1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</row>
    <row r="205" ht="15.75" customHeight="1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</row>
    <row r="206" ht="15.75" customHeight="1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</row>
    <row r="207" ht="15.75" customHeight="1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</row>
    <row r="208" ht="15.75" customHeight="1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</row>
    <row r="209" ht="15.75" customHeight="1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</row>
    <row r="210" ht="15.75" customHeight="1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</row>
    <row r="211" ht="15.75" customHeight="1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</row>
    <row r="212" ht="15.75" customHeight="1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</row>
    <row r="213" ht="15.75" customHeight="1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</row>
    <row r="214" ht="15.75" customHeight="1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</row>
    <row r="215" ht="15.75" customHeight="1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</row>
    <row r="216" ht="15.75" customHeight="1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</row>
    <row r="217" ht="15.75" customHeight="1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</row>
    <row r="218" ht="15.75" customHeight="1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</row>
    <row r="219" ht="15.75" customHeight="1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</row>
    <row r="220" ht="15.75" customHeight="1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