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<sst xmlns="http://schemas.openxmlformats.org/spreadsheetml/2006/main" count="421" uniqueCount="71">
  <si>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</si>
  <si>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</si>
  <si>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</si>
  <si>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</si>
  <si>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</si>
  <si>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</si>
  <si>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</si>
  <si>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</si>
  <si>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</si>
  <si>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</si>
  <si>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</si>
  <si>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</si>
  <si>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</si>
  <si>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</si>
  <si>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</si>
  <si>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</si>
  <si>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</si>
  <si>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</si>
  <si>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</si>
  <si>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</si>
  <si>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</si>
  <si>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</si>
  <si>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</si>
  <si>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</si>
  <si>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</si>
  <si>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</si>
  <si>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Сергей Б.</t>
  </si>
  <si>
    <t>Германия</t>
  </si>
  <si>
    <t>Ashao</t>
  </si>
  <si>
    <t>Тимофей Б.</t>
  </si>
  <si>
    <t>Аргентина</t>
  </si>
  <si>
    <t>debosch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</si>
  <si>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</si>
  <si>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</si>
  <si>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</si>
  <si>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</si>
  <si>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</si>
  <si>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</si>
  <si>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</si>
  <si>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</si>
  <si>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</si>
  <si>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</si>
  <si>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</si>
  <si>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</si>
  <si>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</si>
  <si>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</si>
  <si>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</si>
  <si>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</si>
  <si>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</si>
  <si>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 xml:space="preserve">Артём И. </t>
  </si>
  <si>
    <t>Испания</t>
  </si>
  <si>
    <t>bullet</t>
  </si>
  <si>
    <t>Андрей С.</t>
  </si>
  <si>
    <t>flame</t>
  </si>
  <si>
    <t xml:space="preserve">Евгений П. </t>
  </si>
  <si>
    <t>Dresel</t>
  </si>
  <si>
    <t>ТУР4</t>
  </si>
  <si>
    <t>ТУР5</t>
  </si>
  <si>
    <t>ТУР6</t>
  </si>
  <si>
    <t>Илья Ш.</t>
  </si>
  <si>
    <t>maymay</t>
  </si>
  <si>
    <t>Павел Г.</t>
  </si>
  <si>
    <t>Mentill</t>
  </si>
  <si>
    <t>Дмитрий Ч.</t>
  </si>
  <si>
    <t>Chaos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</si>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</sst>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3" fontId="7" numFmtId="0" xfId="0" applyAlignment="1" applyBorder="1" applyFont="1">
      <alignment horizontal="center" readingOrder="0" vertical="bottom"/>
    </xf>
    <xf borderId="4" fillId="0" fontId="7" numFmtId="164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45660.0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5</v>
      </c>
      <c r="AI3" s="7">
        <f t="array" ref="AI3">SUM((home=AF3)*(homescore=visitorscore)*ISNUMBER(visitorscore),(visitor=AF3)*(visitorscore=homescore)*ISNUMBER(homescore))</f>
        <v>11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78</v>
      </c>
      <c r="AL3" s="32">
        <f t="array" ref="AL3">SUMIF(home,AF3,visitorscore)+SUMIF(visitor,AF3,homescore)</f>
        <v>83</v>
      </c>
      <c r="AM3" s="7">
        <f t="shared" ref="AM3:AM5" si="2">AK3-AL3</f>
        <v>-5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2599950078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95</v>
      </c>
      <c r="AA4" s="26">
        <f t="array" ref="AA4">VLOOKUP($U4,$AF$3:$AN$5,7,0)</f>
        <v>87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82</v>
      </c>
      <c r="AL4" s="32">
        <f t="array" ref="AL4">SUMIF(home,AF4,visitorscore)+SUMIF(visitor,AF4,homescore)</f>
        <v>85</v>
      </c>
      <c r="AM4" s="7">
        <f t="shared" si="2"/>
        <v>-3</v>
      </c>
      <c r="AN4" s="31">
        <f t="array" ref="AN4">AH4*Options!$B$2+AI4*Options!$B$3+AJ4*Options!$B$4+VLOOKUP(AF4,$E$4:$F$9,2,0)</f>
        <v>30</v>
      </c>
      <c r="AO4" s="11">
        <f t="shared" si="3"/>
        <v>2999970082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82</v>
      </c>
      <c r="AA5" s="26">
        <f t="array" ref="AA5">VLOOKUP($U5,$AF$3:$AN$5,7,0)</f>
        <v>85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11</v>
      </c>
      <c r="AI5" s="7">
        <f t="array" ref="AI5">SUM((home=AF5)*(homescore=visitorscore)*ISNUMBER(visitorscore),(visitor=AF5)*(visitorscore=homescore)*ISNUMBER(homescore))</f>
        <v>6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95</v>
      </c>
      <c r="AL5" s="32">
        <f t="array" ref="AL5">SUMIF(home,AF5,visitorscore)+SUMIF(visitor,AF5,homescore)</f>
        <v>87</v>
      </c>
      <c r="AM5" s="7">
        <f t="shared" si="2"/>
        <v>8</v>
      </c>
      <c r="AN5" s="31">
        <f t="array" ref="AN5">AH5*Options!$B$2+AI5*Options!$B$3+AJ5*Options!$B$4+VLOOKUP(AF5,$E$4:$F$9,2,0)</f>
        <v>39</v>
      </c>
      <c r="AO5" s="11">
        <f t="shared" si="3"/>
        <v>3900080095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belekey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11</v>
      </c>
      <c r="Y6" s="50">
        <f t="array" ref="Y6">VLOOKUP($U6,$AF$3:$AN$5,5,0)</f>
        <v>8</v>
      </c>
      <c r="Z6" s="50">
        <f t="array" ref="Z6">VLOOKUP($U6,$AF$3:$AN$5,6,0)</f>
        <v>78</v>
      </c>
      <c r="AA6" s="50">
        <f t="array" ref="AA6">VLOOKUP($U6,$AF$3:$AN$5,7,0)</f>
        <v>83</v>
      </c>
      <c r="AB6" s="50">
        <f t="array" ref="AB6">VLOOKUP($U6,$AF$3:$AN$5,8,0)</f>
        <v>-5</v>
      </c>
      <c r="AC6" s="50">
        <f t="array" ref="AC6">VLOOKUP($U6,$AF$3:$AN$5,9,0)</f>
        <v>26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belekey</v>
      </c>
      <c r="F11" s="68" t="str">
        <f t="shared" ref="F11:F16" si="7">$E$5</f>
        <v>Ashao</v>
      </c>
      <c r="G11" s="56">
        <f t="shared" ref="G11:G46" si="8">SUM(K11)</f>
        <v>4</v>
      </c>
      <c r="H11" s="58"/>
      <c r="I11" s="56">
        <f t="shared" ref="I11:I17" si="9">SUM(L11)</f>
        <v>1</v>
      </c>
      <c r="J11" s="58"/>
      <c r="K11" s="68">
        <v>4.0</v>
      </c>
      <c r="L11" s="68">
        <v>1.0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belekey  - (Германия) Ashao</v>
      </c>
      <c r="V11" s="41" t="str">
        <f t="shared" ref="V11:V46" si="11">TEXT(G11,"0")&amp;":"&amp;TEXT(I11,"0")</f>
        <v>4:1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belekey</v>
      </c>
      <c r="F12" s="68" t="str">
        <f t="shared" si="7"/>
        <v>Ashao</v>
      </c>
      <c r="G12" s="56">
        <f t="shared" si="8"/>
        <v>5</v>
      </c>
      <c r="H12" s="58"/>
      <c r="I12" s="56">
        <f t="shared" si="9"/>
        <v>5</v>
      </c>
      <c r="J12" s="58"/>
      <c r="K12" s="68">
        <v>5.0</v>
      </c>
      <c r="L12" s="68">
        <v>5.0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belekey  - (Германия) Ashao</v>
      </c>
      <c r="V12" s="41" t="str">
        <f t="shared" si="11"/>
        <v>5:5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belekey</v>
      </c>
      <c r="F13" s="68" t="str">
        <f t="shared" si="7"/>
        <v>Ashao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belekey  - (Германия) Ashao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debosch</v>
      </c>
      <c r="F14" s="68" t="str">
        <f t="shared" si="7"/>
        <v>Ashao</v>
      </c>
      <c r="G14" s="56">
        <f t="shared" si="8"/>
        <v>4</v>
      </c>
      <c r="H14" s="58"/>
      <c r="I14" s="56">
        <f t="shared" si="9"/>
        <v>2</v>
      </c>
      <c r="J14" s="58"/>
      <c r="K14" s="68">
        <v>4.0</v>
      </c>
      <c r="L14" s="68">
        <v>2.0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debosch  - (Германия) Ashao</v>
      </c>
      <c r="V14" s="41" t="str">
        <f t="shared" si="11"/>
        <v>4:2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debosch</v>
      </c>
      <c r="F15" s="68" t="str">
        <f t="shared" si="7"/>
        <v>Ashao</v>
      </c>
      <c r="G15" s="56">
        <f t="shared" si="8"/>
        <v>4</v>
      </c>
      <c r="H15" s="58"/>
      <c r="I15" s="56">
        <f t="shared" si="9"/>
        <v>5</v>
      </c>
      <c r="J15" s="58"/>
      <c r="K15" s="68">
        <v>4.0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debosch  - (Германия) Ashao</v>
      </c>
      <c r="V15" s="41" t="str">
        <f t="shared" si="11"/>
        <v>4:5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debosch</v>
      </c>
      <c r="F16" s="68" t="str">
        <f t="shared" si="7"/>
        <v>Ashao</v>
      </c>
      <c r="G16" s="56">
        <f t="shared" si="8"/>
        <v>3</v>
      </c>
      <c r="H16" s="58"/>
      <c r="I16" s="56">
        <f t="shared" si="9"/>
        <v>1</v>
      </c>
      <c r="J16" s="58"/>
      <c r="K16" s="68">
        <v>3.0</v>
      </c>
      <c r="L16" s="68">
        <v>1.0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debosch  - (Германия) Ashao</v>
      </c>
      <c r="V16" s="41" t="str">
        <f t="shared" si="11"/>
        <v>3:1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debosch</v>
      </c>
      <c r="F17" s="68" t="str">
        <f t="shared" ref="F17:F22" si="15">$E$4</f>
        <v>belekey</v>
      </c>
      <c r="G17" s="56">
        <f t="shared" si="8"/>
        <v>5</v>
      </c>
      <c r="H17" s="58"/>
      <c r="I17" s="56">
        <f t="shared" si="9"/>
        <v>5</v>
      </c>
      <c r="J17" s="58"/>
      <c r="K17" s="50">
        <v>5.0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debosch  - (Италия) belekey</v>
      </c>
      <c r="V17" s="41" t="str">
        <f t="shared" si="11"/>
        <v>5:5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debosch</v>
      </c>
      <c r="F18" s="68" t="str">
        <f t="shared" si="15"/>
        <v>belekey</v>
      </c>
      <c r="G18" s="56">
        <f t="shared" si="8"/>
        <v>4</v>
      </c>
      <c r="H18" s="58"/>
      <c r="I18" s="56">
        <f t="shared" ref="I18:I22" si="16">SUM(L18,O18)</f>
        <v>5</v>
      </c>
      <c r="J18" s="58"/>
      <c r="K18" s="68">
        <v>4.0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debosch  - (Италия) belekey</v>
      </c>
      <c r="V18" s="41" t="str">
        <f t="shared" si="11"/>
        <v>4:5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debosch</v>
      </c>
      <c r="F19" s="68" t="str">
        <f t="shared" si="15"/>
        <v>belekey</v>
      </c>
      <c r="G19" s="56">
        <f t="shared" si="8"/>
        <v>4</v>
      </c>
      <c r="H19" s="58"/>
      <c r="I19" s="56">
        <f t="shared" si="16"/>
        <v>2</v>
      </c>
      <c r="J19" s="68"/>
      <c r="K19" s="75">
        <v>4.0</v>
      </c>
      <c r="L19" s="68">
        <v>2.0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debosch  - (Италия) belekey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Ashao</v>
      </c>
      <c r="F20" s="68" t="str">
        <f t="shared" si="15"/>
        <v>belekey</v>
      </c>
      <c r="G20" s="56">
        <f t="shared" si="8"/>
        <v>3</v>
      </c>
      <c r="H20" s="58"/>
      <c r="I20" s="56">
        <f t="shared" si="16"/>
        <v>3</v>
      </c>
      <c r="J20" s="58"/>
      <c r="K20" s="68">
        <v>3.0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Ashao  - (Италия) belekey</v>
      </c>
      <c r="V20" s="41" t="str">
        <f t="shared" si="11"/>
        <v>3:3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Ashao</v>
      </c>
      <c r="F21" s="68" t="str">
        <f t="shared" si="15"/>
        <v>belekey</v>
      </c>
      <c r="G21" s="56">
        <f t="shared" si="8"/>
        <v>3</v>
      </c>
      <c r="H21" s="58"/>
      <c r="I21" s="56">
        <f t="shared" si="16"/>
        <v>3</v>
      </c>
      <c r="J21" s="58"/>
      <c r="K21" s="68">
        <v>3.0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Ashao  - (Италия) belekey</v>
      </c>
      <c r="V21" s="41" t="str">
        <f t="shared" si="11"/>
        <v>3:3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Ashao</v>
      </c>
      <c r="F22" s="68" t="str">
        <f t="shared" si="15"/>
        <v>belekey</v>
      </c>
      <c r="G22" s="56">
        <f t="shared" si="8"/>
        <v>3</v>
      </c>
      <c r="H22" s="58"/>
      <c r="I22" s="56">
        <f t="shared" si="16"/>
        <v>2</v>
      </c>
      <c r="J22" s="58"/>
      <c r="K22" s="68">
        <v>3.0</v>
      </c>
      <c r="L22" s="68">
        <v>2.0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Ashao  - (Италия) belekey</v>
      </c>
      <c r="V22" s="41" t="str">
        <f t="shared" si="11"/>
        <v>3:2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Ashao</v>
      </c>
      <c r="F23" s="68" t="str">
        <f t="shared" ref="F23:F28" si="20">$E$6</f>
        <v>debosch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Ashao  - (Аргентина) debosch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Ashao</v>
      </c>
      <c r="F24" s="68" t="str">
        <f t="shared" si="20"/>
        <v>debosch</v>
      </c>
      <c r="G24" s="56">
        <f t="shared" si="8"/>
        <v>5</v>
      </c>
      <c r="H24" s="58"/>
      <c r="I24" s="56">
        <f t="shared" si="21"/>
        <v>3</v>
      </c>
      <c r="J24" s="58"/>
      <c r="K24" s="68">
        <v>5.0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Ashao  - (Аргентина) debosch</v>
      </c>
      <c r="V24" s="41" t="str">
        <f t="shared" si="11"/>
        <v>5:3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Ashao</v>
      </c>
      <c r="F25" s="68" t="str">
        <f t="shared" si="20"/>
        <v>debosch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Ashao  - (Аргентина) debosch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belekey</v>
      </c>
      <c r="F26" s="68" t="str">
        <f t="shared" si="20"/>
        <v>debosch</v>
      </c>
      <c r="G26" s="56">
        <f t="shared" si="8"/>
        <v>2</v>
      </c>
      <c r="H26" s="58"/>
      <c r="I26" s="56">
        <f t="shared" si="21"/>
        <v>3</v>
      </c>
      <c r="J26" s="58"/>
      <c r="K26" s="77">
        <v>2.0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belekey  - (Аргентина) debosch</v>
      </c>
      <c r="V26" s="41" t="str">
        <f t="shared" si="11"/>
        <v>2:3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belekey</v>
      </c>
      <c r="F27" s="68" t="str">
        <f t="shared" si="20"/>
        <v>debosch</v>
      </c>
      <c r="G27" s="56">
        <f t="shared" si="8"/>
        <v>0</v>
      </c>
      <c r="H27" s="58"/>
      <c r="I27" s="56">
        <f t="shared" si="21"/>
        <v>0</v>
      </c>
      <c r="J27" s="58"/>
      <c r="K27" s="77" t="s">
        <v>41</v>
      </c>
      <c r="L27" s="77" t="s">
        <v>41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belekey  - (Аргентина) debosch</v>
      </c>
      <c r="V27" s="41" t="str">
        <f t="shared" si="11"/>
        <v>0:0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belekey</v>
      </c>
      <c r="F28" s="68" t="str">
        <f t="shared" si="20"/>
        <v>debosch</v>
      </c>
      <c r="G28" s="56">
        <f t="shared" si="8"/>
        <v>5</v>
      </c>
      <c r="H28" s="58"/>
      <c r="I28" s="56">
        <f t="shared" si="21"/>
        <v>3</v>
      </c>
      <c r="J28" s="58"/>
      <c r="K28" s="68">
        <v>5.0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belekey  - (Аргентина) debosch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belekey</v>
      </c>
      <c r="F29" s="68" t="str">
        <f t="shared" ref="F29:F34" si="25">$E$5</f>
        <v>Ashao</v>
      </c>
      <c r="G29" s="56">
        <f t="shared" si="8"/>
        <v>3</v>
      </c>
      <c r="H29" s="58"/>
      <c r="I29" s="56">
        <f t="shared" si="21"/>
        <v>3</v>
      </c>
      <c r="J29" s="56"/>
      <c r="K29" s="78">
        <v>3.0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belekey  - (Германия) Ashao</v>
      </c>
      <c r="V29" s="41" t="str">
        <f t="shared" si="11"/>
        <v>3:3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belekey</v>
      </c>
      <c r="F30" s="68" t="str">
        <f t="shared" si="25"/>
        <v>Ashao</v>
      </c>
      <c r="G30" s="56">
        <f t="shared" si="8"/>
        <v>2</v>
      </c>
      <c r="H30" s="58"/>
      <c r="I30" s="56">
        <f t="shared" ref="I30:I34" si="26">SUM(L30,O30)</f>
        <v>4</v>
      </c>
      <c r="J30" s="58"/>
      <c r="K30" s="68">
        <v>2.0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belekey  - (Германия) Ashao</v>
      </c>
      <c r="V30" s="41" t="str">
        <f t="shared" si="11"/>
        <v>2:4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belekey</v>
      </c>
      <c r="F31" s="68" t="str">
        <f t="shared" si="25"/>
        <v>Ashao</v>
      </c>
      <c r="G31" s="56">
        <f t="shared" si="8"/>
        <v>2</v>
      </c>
      <c r="H31" s="58"/>
      <c r="I31" s="56">
        <f t="shared" si="26"/>
        <v>4</v>
      </c>
      <c r="J31" s="58"/>
      <c r="K31" s="68">
        <v>2.0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belekey  - (Германия) Ashao</v>
      </c>
      <c r="V31" s="41" t="str">
        <f t="shared" si="11"/>
        <v>2:4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debosch</v>
      </c>
      <c r="F32" s="68" t="str">
        <f t="shared" si="25"/>
        <v>Ashao</v>
      </c>
      <c r="G32" s="56">
        <f t="shared" si="8"/>
        <v>5</v>
      </c>
      <c r="H32" s="58"/>
      <c r="I32" s="56">
        <f t="shared" si="26"/>
        <v>5</v>
      </c>
      <c r="J32" s="58"/>
      <c r="K32" s="68">
        <v>5.0</v>
      </c>
      <c r="L32" s="68">
        <v>5.0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debosch  - (Германия) Ashao</v>
      </c>
      <c r="V32" s="41" t="str">
        <f t="shared" si="11"/>
        <v>5:5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debosch</v>
      </c>
      <c r="F33" s="68" t="str">
        <f t="shared" si="25"/>
        <v>Ashao</v>
      </c>
      <c r="G33" s="56">
        <f t="shared" si="8"/>
        <v>5</v>
      </c>
      <c r="H33" s="58"/>
      <c r="I33" s="56">
        <f t="shared" si="26"/>
        <v>3</v>
      </c>
      <c r="J33" s="58">
        <v>5.0</v>
      </c>
      <c r="K33" s="68">
        <v>5.0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debosch  - (Германия) Ashao</v>
      </c>
      <c r="V33" s="41" t="str">
        <f t="shared" si="11"/>
        <v>5:3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debosch</v>
      </c>
      <c r="F34" s="68" t="str">
        <f t="shared" si="25"/>
        <v>Ashao</v>
      </c>
      <c r="G34" s="56">
        <f t="shared" si="8"/>
        <v>3</v>
      </c>
      <c r="H34" s="58"/>
      <c r="I34" s="56">
        <f t="shared" si="26"/>
        <v>4</v>
      </c>
      <c r="J34" s="58">
        <v>2.0</v>
      </c>
      <c r="K34" s="68">
        <v>3.0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debosch  - (Германия) Ashao</v>
      </c>
      <c r="V34" s="41" t="str">
        <f t="shared" si="11"/>
        <v>3:4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debosch</v>
      </c>
      <c r="F35" s="68" t="str">
        <f t="shared" ref="F35:F40" si="30">$E$4</f>
        <v>belekey</v>
      </c>
      <c r="G35" s="56">
        <f t="shared" si="8"/>
        <v>4</v>
      </c>
      <c r="H35" s="58"/>
      <c r="I35" s="56">
        <f t="shared" ref="I35:I46" si="31">SUM(L35)</f>
        <v>1</v>
      </c>
      <c r="J35" s="58">
        <v>3.0</v>
      </c>
      <c r="K35" s="68">
        <v>4.0</v>
      </c>
      <c r="L35" s="68">
        <v>1.0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debosch  - (Италия) belekey</v>
      </c>
      <c r="V35" s="41" t="str">
        <f t="shared" si="11"/>
        <v>4:1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debosch</v>
      </c>
      <c r="F36" s="68" t="str">
        <f t="shared" si="30"/>
        <v>belekey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debosch  - (Италия) belekey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debosch</v>
      </c>
      <c r="F37" s="68" t="str">
        <f t="shared" si="30"/>
        <v>belekey</v>
      </c>
      <c r="G37" s="56">
        <f t="shared" si="8"/>
        <v>5</v>
      </c>
      <c r="H37" s="58"/>
      <c r="I37" s="56">
        <f t="shared" si="31"/>
        <v>5</v>
      </c>
      <c r="J37" s="58"/>
      <c r="K37" s="68">
        <v>5.0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debosch  - (Италия) belekey</v>
      </c>
      <c r="V37" s="41" t="str">
        <f t="shared" si="11"/>
        <v>5:5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Ashao</v>
      </c>
      <c r="F38" s="68" t="str">
        <f t="shared" si="30"/>
        <v>belekey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Ashao  - (Италия) belekey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Ashao</v>
      </c>
      <c r="F39" s="68" t="str">
        <f t="shared" si="30"/>
        <v>belekey</v>
      </c>
      <c r="G39" s="56">
        <f t="shared" si="8"/>
        <v>4</v>
      </c>
      <c r="H39" s="41"/>
      <c r="I39" s="56">
        <f t="shared" si="31"/>
        <v>4</v>
      </c>
      <c r="J39" s="41"/>
      <c r="K39" s="68">
        <v>4.0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Ashao  - (Италия) belekey</v>
      </c>
      <c r="V39" s="41" t="str">
        <f t="shared" si="11"/>
        <v>4:4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Ashao</v>
      </c>
      <c r="F40" s="68" t="str">
        <f t="shared" si="30"/>
        <v>belekey</v>
      </c>
      <c r="G40" s="56">
        <f t="shared" si="8"/>
        <v>0</v>
      </c>
      <c r="H40" s="41"/>
      <c r="I40" s="56">
        <f t="shared" si="31"/>
        <v>0</v>
      </c>
      <c r="J40" s="41"/>
      <c r="K40" s="68" t="s">
        <v>41</v>
      </c>
      <c r="L40" s="68" t="s">
        <v>41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Ashao  - (Италия) belekey</v>
      </c>
      <c r="V40" s="41" t="str">
        <f t="shared" si="11"/>
        <v>0:0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Ashao</v>
      </c>
      <c r="F41" s="68" t="str">
        <f t="shared" ref="F41:F46" si="35">$E$6</f>
        <v>debosch</v>
      </c>
      <c r="G41" s="56">
        <f t="shared" si="8"/>
        <v>4</v>
      </c>
      <c r="H41" s="41"/>
      <c r="I41" s="56">
        <f t="shared" si="31"/>
        <v>5</v>
      </c>
      <c r="J41" s="41"/>
      <c r="K41" s="68">
        <v>4.0</v>
      </c>
      <c r="L41" s="68">
        <v>5.0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Ashao  - (Аргентина) debosch</v>
      </c>
      <c r="V41" s="41" t="str">
        <f t="shared" si="11"/>
        <v>4:5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Ashao</v>
      </c>
      <c r="F42" s="68" t="str">
        <f t="shared" si="35"/>
        <v>debosch</v>
      </c>
      <c r="G42" s="56">
        <f t="shared" si="8"/>
        <v>2</v>
      </c>
      <c r="H42" s="41"/>
      <c r="I42" s="56">
        <f t="shared" si="31"/>
        <v>3</v>
      </c>
      <c r="J42" s="41">
        <v>3.0</v>
      </c>
      <c r="K42" s="68">
        <v>2.0</v>
      </c>
      <c r="L42" s="68">
        <v>3.0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Ashao  - (Аргентина) debosch</v>
      </c>
      <c r="V42" s="41" t="str">
        <f t="shared" si="11"/>
        <v>2:3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Ashao</v>
      </c>
      <c r="F43" s="68" t="str">
        <f t="shared" si="35"/>
        <v>debosch</v>
      </c>
      <c r="G43" s="56">
        <f t="shared" si="8"/>
        <v>5</v>
      </c>
      <c r="H43" s="41"/>
      <c r="I43" s="56">
        <f t="shared" si="31"/>
        <v>5</v>
      </c>
      <c r="J43" s="41"/>
      <c r="K43" s="68">
        <v>5.0</v>
      </c>
      <c r="L43" s="68">
        <v>5.0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Ashao  - (Аргентина) debosch</v>
      </c>
      <c r="V43" s="41" t="str">
        <f t="shared" si="11"/>
        <v>5:5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belekey</v>
      </c>
      <c r="F44" s="68" t="str">
        <f t="shared" si="35"/>
        <v>debosch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belekey  - (Аргентина) debosch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belekey</v>
      </c>
      <c r="F45" s="68" t="str">
        <f t="shared" si="35"/>
        <v>debosch</v>
      </c>
      <c r="G45" s="56">
        <f t="shared" si="8"/>
        <v>5</v>
      </c>
      <c r="H45" s="41"/>
      <c r="I45" s="56">
        <f t="shared" si="31"/>
        <v>4</v>
      </c>
      <c r="J45" s="41"/>
      <c r="K45" s="68">
        <v>5.0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belekey  - (Аргентина) debosch</v>
      </c>
      <c r="V45" s="41" t="str">
        <f t="shared" si="11"/>
        <v>5:4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belekey</v>
      </c>
      <c r="F46" s="68" t="str">
        <f t="shared" si="35"/>
        <v>debosch</v>
      </c>
      <c r="G46" s="56">
        <f t="shared" si="8"/>
        <v>5</v>
      </c>
      <c r="H46" s="41"/>
      <c r="I46" s="56">
        <f t="shared" si="31"/>
        <v>5</v>
      </c>
      <c r="J46" s="41"/>
      <c r="K46" s="68">
        <v>5.0</v>
      </c>
      <c r="L46" s="68">
        <v>5.0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belekey  - (Аргентина) debosch</v>
      </c>
      <c r="V46" s="41" t="str">
        <f t="shared" si="11"/>
        <v>5:5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74</v>
      </c>
      <c r="AL3" s="32">
        <f t="array" ref="AL3">SUMIF('ТУР2'!home,AF3,'ТУР2'!visitorscore)+SUMIF('ТУР2'!visitor,AF3,'ТУР2'!homescore)</f>
        <v>77</v>
      </c>
      <c r="AM3" s="7">
        <f t="shared" ref="AM3:AM5" si="2">AK3-AL3</f>
        <v>-3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3099970074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77</v>
      </c>
      <c r="AA4" s="26">
        <f t="array" ref="AA4">VLOOKUP($U4,$AF$3:$AN$5,7,0)</f>
        <v>66</v>
      </c>
      <c r="AB4" s="26">
        <f t="array" ref="AB4">VLOOKUP($U4,$AF$3:$AN$5,8,0)</f>
        <v>11</v>
      </c>
      <c r="AC4" s="26">
        <f t="array" ref="AC4">VLOOKUP($U4,$AF$3:$AN$5,9,0)</f>
        <v>38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11</v>
      </c>
      <c r="AJ4" s="7">
        <f t="array" ref="AJ4">SUM(('ТУР2'!home=AF4)*('ТУР2'!homescore&lt;'ТУР2'!visitorscore),('ТУР2'!visitor=AF4)*('ТУР2'!visitorscore&lt;'ТУР2'!homescore))</f>
        <v>4</v>
      </c>
      <c r="AK4" s="31">
        <f t="array" ref="AK4">SUMIF('ТУР2'!home,AF4,'ТУР2'!homescore)+SUMIF('ТУР2'!visitor,AF4,'ТУР2'!visitorscore)</f>
        <v>77</v>
      </c>
      <c r="AL4" s="32">
        <f t="array" ref="AL4">SUMIF('ТУР2'!home,AF4,'ТУР2'!visitorscore)+SUMIF('ТУР2'!visitor,AF4,'ТУР2'!homescore)</f>
        <v>66</v>
      </c>
      <c r="AM4" s="7">
        <f t="shared" si="2"/>
        <v>11</v>
      </c>
      <c r="AN4" s="31">
        <f t="array" ref="AN4">AH4*Options!$B$2+AI4*Options!$B$3+AJ4*Options!$B$4+VLOOKUP(AF4,$E$4:$F$9,2,0)</f>
        <v>38</v>
      </c>
      <c r="AO4" s="11">
        <f t="shared" si="3"/>
        <v>3800110077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74</v>
      </c>
      <c r="AA5" s="26">
        <f t="array" ref="AA5">VLOOKUP($U5,$AF$3:$AN$5,7,0)</f>
        <v>77</v>
      </c>
      <c r="AB5" s="26">
        <f t="array" ref="AB5">VLOOKUP($U5,$AF$3:$AN$5,8,0)</f>
        <v>-3</v>
      </c>
      <c r="AC5" s="26">
        <f t="array" ref="AC5">VLOOKUP($U5,$AF$3:$AN$5,9,0)</f>
        <v>31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10</v>
      </c>
      <c r="AK5" s="31">
        <f t="array" ref="AK5">SUMIF('ТУР2'!home,AF5,'ТУР2'!homescore)+SUMIF('ТУР2'!visitor,AF5,'ТУР2'!visitorscore)</f>
        <v>77</v>
      </c>
      <c r="AL5" s="32">
        <f t="array" ref="AL5">SUMIF('ТУР2'!home,AF5,'ТУР2'!visitorscore)+SUMIF('ТУР2'!visitor,AF5,'ТУР2'!homescore)</f>
        <v>85</v>
      </c>
      <c r="AM5" s="7">
        <f t="shared" si="2"/>
        <v>-8</v>
      </c>
      <c r="AN5" s="31">
        <f t="array" ref="AN5">AH5*Options!$B$2+AI5*Options!$B$3+AJ5*Options!$B$4+VLOOKUP(AF5,$E$4:$F$9,2,0)</f>
        <v>24</v>
      </c>
      <c r="AO5" s="11">
        <f t="shared" si="3"/>
        <v>2399920077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85</v>
      </c>
      <c r="AB6" s="26">
        <f t="array" ref="AB6">VLOOKUP($U6,$AF$3:$AN$5,8,0)</f>
        <v>-8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belekey</v>
      </c>
      <c r="F11" s="68" t="str">
        <f t="shared" ref="F11:F16" si="7">$E$5</f>
        <v>Ashao</v>
      </c>
      <c r="G11" s="56">
        <f t="shared" ref="G11:G46" si="8">SUM(K11)</f>
        <v>3</v>
      </c>
      <c r="H11" s="58"/>
      <c r="I11" s="56">
        <f t="shared" ref="I11:I17" si="9">SUM(L11)</f>
        <v>1</v>
      </c>
      <c r="J11" s="58"/>
      <c r="K11" s="68">
        <v>3.0</v>
      </c>
      <c r="L11" s="68">
        <v>1.0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belekey  - (Англия) Ashao</v>
      </c>
      <c r="V11" s="41" t="str">
        <f t="shared" ref="V11:V46" si="11">TEXT(G11,"0")&amp;":"&amp;TEXT(I11,"0")</f>
        <v>3:1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belekey</v>
      </c>
      <c r="F12" s="68" t="str">
        <f t="shared" si="7"/>
        <v>Ashao</v>
      </c>
      <c r="G12" s="56">
        <f t="shared" si="8"/>
        <v>5</v>
      </c>
      <c r="H12" s="58"/>
      <c r="I12" s="56">
        <f t="shared" si="9"/>
        <v>3</v>
      </c>
      <c r="J12" s="58"/>
      <c r="K12" s="68">
        <v>5.0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belekey  - (Англия) Ashao</v>
      </c>
      <c r="V12" s="41" t="str">
        <f t="shared" si="11"/>
        <v>5:3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belekey</v>
      </c>
      <c r="F13" s="68" t="str">
        <f t="shared" si="7"/>
        <v>Ashao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belekey  - (Англия) Ashao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debosch</v>
      </c>
      <c r="F14" s="68" t="str">
        <f t="shared" si="7"/>
        <v>Ashao</v>
      </c>
      <c r="G14" s="56">
        <f t="shared" si="8"/>
        <v>4</v>
      </c>
      <c r="H14" s="58"/>
      <c r="I14" s="56">
        <f t="shared" si="9"/>
        <v>5</v>
      </c>
      <c r="J14" s="58"/>
      <c r="K14" s="68">
        <v>4.0</v>
      </c>
      <c r="L14" s="68">
        <v>5.0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debosch  - (Англия) Ashao</v>
      </c>
      <c r="V14" s="41" t="str">
        <f t="shared" si="11"/>
        <v>4:5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debosch</v>
      </c>
      <c r="F15" s="68" t="str">
        <f t="shared" si="7"/>
        <v>Ashao</v>
      </c>
      <c r="G15" s="56">
        <f t="shared" si="8"/>
        <v>0</v>
      </c>
      <c r="H15" s="58"/>
      <c r="I15" s="56">
        <f t="shared" si="9"/>
        <v>0</v>
      </c>
      <c r="J15" s="58"/>
      <c r="K15" s="68" t="s">
        <v>41</v>
      </c>
      <c r="L15" s="68" t="s">
        <v>41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debosch  - (Англия) Ashao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debosch</v>
      </c>
      <c r="F16" s="68" t="str">
        <f t="shared" si="7"/>
        <v>Ashao</v>
      </c>
      <c r="G16" s="56">
        <f t="shared" si="8"/>
        <v>2</v>
      </c>
      <c r="H16" s="58"/>
      <c r="I16" s="56">
        <f t="shared" si="9"/>
        <v>4</v>
      </c>
      <c r="J16" s="58"/>
      <c r="K16" s="68">
        <v>2.0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debosch  - (Англия) Ashao</v>
      </c>
      <c r="V16" s="41" t="str">
        <f t="shared" si="11"/>
        <v>2:4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debosch</v>
      </c>
      <c r="F17" s="68" t="str">
        <f t="shared" ref="F17:F22" si="15">$E$4</f>
        <v>belekey</v>
      </c>
      <c r="G17" s="56">
        <f t="shared" si="8"/>
        <v>3</v>
      </c>
      <c r="H17" s="58"/>
      <c r="I17" s="56">
        <f t="shared" si="9"/>
        <v>1</v>
      </c>
      <c r="J17" s="58"/>
      <c r="K17" s="50">
        <v>3.0</v>
      </c>
      <c r="L17" s="50">
        <v>1.0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debosch  - (Нидерланды) belekey</v>
      </c>
      <c r="V17" s="41" t="str">
        <f t="shared" si="11"/>
        <v>3:1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debosch</v>
      </c>
      <c r="F18" s="68" t="str">
        <f t="shared" si="15"/>
        <v>belekey</v>
      </c>
      <c r="G18" s="56">
        <f t="shared" si="8"/>
        <v>4</v>
      </c>
      <c r="H18" s="58"/>
      <c r="I18" s="56">
        <f t="shared" ref="I18:I22" si="16">SUM(L18,O18)</f>
        <v>2</v>
      </c>
      <c r="J18" s="58"/>
      <c r="K18" s="68">
        <v>4.0</v>
      </c>
      <c r="L18" s="68">
        <v>2.0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debosch  - (Нидерланды) belekey</v>
      </c>
      <c r="V18" s="41" t="str">
        <f t="shared" si="11"/>
        <v>4:2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debosch</v>
      </c>
      <c r="F19" s="68" t="str">
        <f t="shared" si="15"/>
        <v>belekey</v>
      </c>
      <c r="G19" s="56">
        <f t="shared" si="8"/>
        <v>5</v>
      </c>
      <c r="H19" s="58"/>
      <c r="I19" s="56">
        <f t="shared" si="16"/>
        <v>5</v>
      </c>
      <c r="J19" s="58"/>
      <c r="K19" s="68">
        <v>5.0</v>
      </c>
      <c r="L19" s="68">
        <v>5.0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debosch  - (Нидерланды) belekey</v>
      </c>
      <c r="V19" s="41" t="str">
        <f t="shared" si="11"/>
        <v>5:5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Ashao</v>
      </c>
      <c r="F20" s="68" t="str">
        <f t="shared" si="15"/>
        <v>belekey</v>
      </c>
      <c r="G20" s="56">
        <f t="shared" si="8"/>
        <v>3</v>
      </c>
      <c r="H20" s="58"/>
      <c r="I20" s="56">
        <f t="shared" si="16"/>
        <v>0</v>
      </c>
      <c r="J20" s="58"/>
      <c r="K20" s="68">
        <v>3.0</v>
      </c>
      <c r="L20" s="68">
        <v>0.0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Ashao  - (Нидерланды) belekey</v>
      </c>
      <c r="V20" s="41" t="str">
        <f t="shared" si="11"/>
        <v>3:0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Ashao</v>
      </c>
      <c r="F21" s="68" t="str">
        <f t="shared" si="15"/>
        <v>belekey</v>
      </c>
      <c r="G21" s="56">
        <f t="shared" si="8"/>
        <v>4</v>
      </c>
      <c r="H21" s="58"/>
      <c r="I21" s="56">
        <f t="shared" si="16"/>
        <v>1</v>
      </c>
      <c r="J21" s="58"/>
      <c r="K21" s="68">
        <v>4.0</v>
      </c>
      <c r="L21" s="68">
        <v>1.0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Ashao  - (Нидерланды) belekey</v>
      </c>
      <c r="V21" s="41" t="str">
        <f t="shared" si="11"/>
        <v>4:1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Ashao</v>
      </c>
      <c r="F22" s="68" t="str">
        <f t="shared" si="15"/>
        <v>belekey</v>
      </c>
      <c r="G22" s="56">
        <f t="shared" si="8"/>
        <v>5</v>
      </c>
      <c r="H22" s="58"/>
      <c r="I22" s="56">
        <f t="shared" si="16"/>
        <v>3</v>
      </c>
      <c r="J22" s="58"/>
      <c r="K22" s="68">
        <v>5.0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Ashao  - (Нидерланды) belekey</v>
      </c>
      <c r="V22" s="41" t="str">
        <f t="shared" si="11"/>
        <v>5:3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Ashao</v>
      </c>
      <c r="F23" s="68" t="str">
        <f t="shared" ref="F23:F28" si="20">$E$6</f>
        <v>debosch</v>
      </c>
      <c r="G23" s="56">
        <f t="shared" si="8"/>
        <v>3</v>
      </c>
      <c r="H23" s="58"/>
      <c r="I23" s="56">
        <f t="shared" ref="I23:I29" si="21">SUM(L23)</f>
        <v>2</v>
      </c>
      <c r="J23" s="58"/>
      <c r="K23" s="68">
        <v>3.0</v>
      </c>
      <c r="L23" s="68">
        <v>2.0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Ashao  - (Португалия) debosch</v>
      </c>
      <c r="V23" s="41" t="str">
        <f t="shared" si="11"/>
        <v>3:2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Ashao</v>
      </c>
      <c r="F24" s="68" t="str">
        <f t="shared" si="20"/>
        <v>debosch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Ashao  - (Португалия) debosch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Ashao</v>
      </c>
      <c r="F25" s="68" t="str">
        <f t="shared" si="20"/>
        <v>debosch</v>
      </c>
      <c r="G25" s="56">
        <f t="shared" si="8"/>
        <v>4</v>
      </c>
      <c r="H25" s="58"/>
      <c r="I25" s="56">
        <f t="shared" si="21"/>
        <v>4</v>
      </c>
      <c r="J25" s="58"/>
      <c r="K25" s="77">
        <v>4.0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Ashao  - (Португалия) debosch</v>
      </c>
      <c r="V25" s="41" t="str">
        <f t="shared" si="11"/>
        <v>4:4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belekey</v>
      </c>
      <c r="F26" s="68" t="str">
        <f t="shared" si="20"/>
        <v>debosch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belekey  - (Португалия) debosch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belekey</v>
      </c>
      <c r="F27" s="68" t="str">
        <f t="shared" si="20"/>
        <v>debosch</v>
      </c>
      <c r="G27" s="56">
        <f t="shared" si="8"/>
        <v>3</v>
      </c>
      <c r="H27" s="58"/>
      <c r="I27" s="56">
        <f t="shared" si="21"/>
        <v>1</v>
      </c>
      <c r="J27" s="58"/>
      <c r="K27" s="77">
        <v>3.0</v>
      </c>
      <c r="L27" s="77">
        <v>1.0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belekey  - (Португалия) debosch</v>
      </c>
      <c r="V27" s="41" t="str">
        <f t="shared" si="11"/>
        <v>3:1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belekey</v>
      </c>
      <c r="F28" s="68" t="str">
        <f t="shared" si="20"/>
        <v>debosch</v>
      </c>
      <c r="G28" s="56">
        <f t="shared" si="8"/>
        <v>4</v>
      </c>
      <c r="H28" s="58"/>
      <c r="I28" s="56">
        <f t="shared" si="21"/>
        <v>2</v>
      </c>
      <c r="J28" s="68">
        <v>4.0</v>
      </c>
      <c r="K28" s="78">
        <v>4.0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belekey  - (Португалия) debosch</v>
      </c>
      <c r="V28" s="41" t="str">
        <f t="shared" si="11"/>
        <v>4:2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belekey</v>
      </c>
      <c r="F29" s="68" t="str">
        <f t="shared" ref="F29:F34" si="25">$E$5</f>
        <v>Ashao</v>
      </c>
      <c r="G29" s="56">
        <f t="shared" si="8"/>
        <v>3</v>
      </c>
      <c r="H29" s="58"/>
      <c r="I29" s="56">
        <f t="shared" si="21"/>
        <v>3</v>
      </c>
      <c r="J29" s="56"/>
      <c r="K29" s="78">
        <v>3.0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belekey  - (Англия) Ashao</v>
      </c>
      <c r="V29" s="41" t="str">
        <f t="shared" si="11"/>
        <v>3:3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belekey</v>
      </c>
      <c r="F30" s="68" t="str">
        <f t="shared" si="25"/>
        <v>Ashao</v>
      </c>
      <c r="G30" s="56">
        <f t="shared" si="8"/>
        <v>3</v>
      </c>
      <c r="H30" s="58"/>
      <c r="I30" s="56">
        <f t="shared" ref="I30:I34" si="26">SUM(L30,O30)</f>
        <v>3</v>
      </c>
      <c r="J30" s="58"/>
      <c r="K30" s="68">
        <v>3.0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belekey  - (Англия) Ashao</v>
      </c>
      <c r="V30" s="41" t="str">
        <f t="shared" si="11"/>
        <v>3:3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belekey</v>
      </c>
      <c r="F31" s="68" t="str">
        <f t="shared" si="25"/>
        <v>Ashao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belekey  - (Англия) Ashao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debosch</v>
      </c>
      <c r="F32" s="68" t="str">
        <f t="shared" si="25"/>
        <v>Ashao</v>
      </c>
      <c r="G32" s="56">
        <f t="shared" si="8"/>
        <v>3</v>
      </c>
      <c r="H32" s="58"/>
      <c r="I32" s="56">
        <f t="shared" si="26"/>
        <v>3</v>
      </c>
      <c r="J32" s="58"/>
      <c r="K32" s="68">
        <v>3.0</v>
      </c>
      <c r="L32" s="68">
        <v>3.0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debosch  - (Англия) Ashao</v>
      </c>
      <c r="V32" s="41" t="str">
        <f t="shared" si="11"/>
        <v>3:3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debosch</v>
      </c>
      <c r="F33" s="68" t="str">
        <f t="shared" si="25"/>
        <v>Ashao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debosch  - (Англия) Ashao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debosch</v>
      </c>
      <c r="F34" s="68" t="str">
        <f t="shared" si="25"/>
        <v>Ashao</v>
      </c>
      <c r="G34" s="56">
        <f t="shared" si="8"/>
        <v>4</v>
      </c>
      <c r="H34" s="58"/>
      <c r="I34" s="56">
        <f t="shared" si="26"/>
        <v>4</v>
      </c>
      <c r="J34" s="58"/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debosch  - (Англия) Ashao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debosch</v>
      </c>
      <c r="F35" s="68" t="str">
        <f t="shared" ref="F35:F40" si="30">$E$4</f>
        <v>belekey</v>
      </c>
      <c r="G35" s="56">
        <f t="shared" si="8"/>
        <v>5</v>
      </c>
      <c r="H35" s="58"/>
      <c r="I35" s="56">
        <f t="shared" ref="I35:I46" si="31">SUM(L35)</f>
        <v>3</v>
      </c>
      <c r="J35" s="58"/>
      <c r="K35" s="68">
        <v>5.0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debosch  - (Нидерланды) belekey</v>
      </c>
      <c r="V35" s="41" t="str">
        <f t="shared" si="11"/>
        <v>5:3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debosch</v>
      </c>
      <c r="F36" s="68" t="str">
        <f t="shared" si="30"/>
        <v>belekey</v>
      </c>
      <c r="G36" s="56">
        <f t="shared" si="8"/>
        <v>4</v>
      </c>
      <c r="H36" s="58"/>
      <c r="I36" s="56">
        <f t="shared" si="31"/>
        <v>4</v>
      </c>
      <c r="J36" s="58"/>
      <c r="K36" s="68">
        <v>4.0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debosch  - (Нидерланды) belekey</v>
      </c>
      <c r="V36" s="41" t="str">
        <f t="shared" si="11"/>
        <v>4:4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debosch</v>
      </c>
      <c r="F37" s="68" t="str">
        <f t="shared" si="30"/>
        <v>belekey</v>
      </c>
      <c r="G37" s="56">
        <f t="shared" si="8"/>
        <v>3</v>
      </c>
      <c r="H37" s="58"/>
      <c r="I37" s="56">
        <f t="shared" si="31"/>
        <v>4</v>
      </c>
      <c r="J37" s="58"/>
      <c r="K37" s="68">
        <v>3.0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debosch  - (Нидерланды) belekey</v>
      </c>
      <c r="V37" s="41" t="str">
        <f t="shared" si="11"/>
        <v>3:4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Ashao</v>
      </c>
      <c r="F38" s="68" t="str">
        <f t="shared" si="30"/>
        <v>belekey</v>
      </c>
      <c r="G38" s="56">
        <f t="shared" si="8"/>
        <v>5</v>
      </c>
      <c r="H38" s="41"/>
      <c r="I38" s="56">
        <f t="shared" si="31"/>
        <v>3</v>
      </c>
      <c r="J38" s="41"/>
      <c r="K38" s="68">
        <v>5.0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Ashao  - (Нидерланды) belekey</v>
      </c>
      <c r="V38" s="41" t="str">
        <f t="shared" si="11"/>
        <v>5:3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Ashao</v>
      </c>
      <c r="F39" s="68" t="str">
        <f t="shared" si="30"/>
        <v>belekey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Ashao  - (Нидерланды) belekey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Ashao</v>
      </c>
      <c r="F40" s="68" t="str">
        <f t="shared" si="30"/>
        <v>belekey</v>
      </c>
      <c r="G40" s="56">
        <f t="shared" si="8"/>
        <v>5</v>
      </c>
      <c r="H40" s="41"/>
      <c r="I40" s="56">
        <f t="shared" si="31"/>
        <v>5</v>
      </c>
      <c r="J40" s="41"/>
      <c r="K40" s="68">
        <v>5.0</v>
      </c>
      <c r="L40" s="68">
        <v>5.0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Ashao  - (Нидерланды) belekey</v>
      </c>
      <c r="V40" s="41" t="str">
        <f t="shared" si="11"/>
        <v>5:5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Ashao</v>
      </c>
      <c r="F41" s="68" t="str">
        <f t="shared" ref="F41:F46" si="35">$E$6</f>
        <v>debosch</v>
      </c>
      <c r="G41" s="56">
        <f t="shared" si="8"/>
        <v>2</v>
      </c>
      <c r="H41" s="41"/>
      <c r="I41" s="56">
        <f t="shared" si="31"/>
        <v>4</v>
      </c>
      <c r="J41" s="41"/>
      <c r="K41" s="68">
        <v>2.0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Ashao  - (Португалия) debosch</v>
      </c>
      <c r="V41" s="41" t="str">
        <f t="shared" si="11"/>
        <v>2:4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Ashao</v>
      </c>
      <c r="F42" s="68" t="str">
        <f t="shared" si="35"/>
        <v>debosch</v>
      </c>
      <c r="G42" s="56">
        <f t="shared" si="8"/>
        <v>4</v>
      </c>
      <c r="H42" s="41"/>
      <c r="I42" s="56">
        <f t="shared" si="31"/>
        <v>2</v>
      </c>
      <c r="J42" s="41"/>
      <c r="K42" s="68">
        <v>4.0</v>
      </c>
      <c r="L42" s="68">
        <v>2.0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Ashao  - (Португалия) debosch</v>
      </c>
      <c r="V42" s="41" t="str">
        <f t="shared" si="11"/>
        <v>4:2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Ashao</v>
      </c>
      <c r="F43" s="68" t="str">
        <f t="shared" si="35"/>
        <v>debosch</v>
      </c>
      <c r="G43" s="56">
        <f t="shared" si="8"/>
        <v>5</v>
      </c>
      <c r="H43" s="41"/>
      <c r="I43" s="56">
        <f t="shared" si="31"/>
        <v>3</v>
      </c>
      <c r="J43" s="41"/>
      <c r="K43" s="68">
        <v>5.0</v>
      </c>
      <c r="L43" s="68">
        <v>3.0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Ashao  - (Португалия) debosch</v>
      </c>
      <c r="V43" s="41" t="str">
        <f t="shared" si="11"/>
        <v>5:3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belekey</v>
      </c>
      <c r="F44" s="68" t="str">
        <f t="shared" si="35"/>
        <v>debosch</v>
      </c>
      <c r="G44" s="56">
        <f t="shared" si="8"/>
        <v>5</v>
      </c>
      <c r="H44" s="41"/>
      <c r="I44" s="56">
        <f t="shared" si="31"/>
        <v>5</v>
      </c>
      <c r="J44" s="41"/>
      <c r="K44" s="68">
        <v>5.0</v>
      </c>
      <c r="L44" s="68">
        <v>5.0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belekey  - (Португалия) debosch</v>
      </c>
      <c r="V44" s="41" t="str">
        <f t="shared" si="11"/>
        <v>5:5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belekey</v>
      </c>
      <c r="F45" s="68" t="str">
        <f t="shared" si="35"/>
        <v>debosch</v>
      </c>
      <c r="G45" s="56">
        <f t="shared" si="8"/>
        <v>4</v>
      </c>
      <c r="H45" s="41"/>
      <c r="I45" s="56">
        <f t="shared" si="31"/>
        <v>2</v>
      </c>
      <c r="J45" s="41"/>
      <c r="K45" s="68">
        <v>4.0</v>
      </c>
      <c r="L45" s="68">
        <v>2.0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belekey  - (Португалия) debosch</v>
      </c>
      <c r="V45" s="41" t="str">
        <f t="shared" si="11"/>
        <v>4:2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belekey</v>
      </c>
      <c r="F46" s="68" t="str">
        <f t="shared" si="35"/>
        <v>debosch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belekey  - (Португалия) debosch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10</v>
      </c>
      <c r="AK3" s="31">
        <f t="array" ref="AK3">SUMIF('ТУР3'!home,AF3,'ТУР3'!homescore)+SUMIF('ТУР3'!visitor,AF3,'ТУР3'!visitorscore)</f>
        <v>81</v>
      </c>
      <c r="AL3" s="32">
        <f t="array" ref="AL3">SUMIF('ТУР3'!home,AF3,'ТУР3'!visitorscore)+SUMIF('ТУР3'!visitor,AF3,'ТУР3'!homescore)</f>
        <v>87</v>
      </c>
      <c r="AM3" s="7">
        <f t="shared" ref="AM3:AM5" si="2">AK3-AL3</f>
        <v>-6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2999940081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87</v>
      </c>
      <c r="AA4" s="26">
        <f t="array" ref="AA4">VLOOKUP($U4,$AF$3:$AN$5,7,0)</f>
        <v>83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87</v>
      </c>
      <c r="AL4" s="32">
        <f t="array" ref="AL4">SUMIF('ТУР3'!home,AF4,'ТУР3'!visitorscore)+SUMIF('ТУР3'!visitor,AF4,'ТУР3'!homescore)</f>
        <v>83</v>
      </c>
      <c r="AM4" s="7">
        <f t="shared" si="2"/>
        <v>4</v>
      </c>
      <c r="AN4" s="31">
        <f t="array" ref="AN4">AH4*Options!$B$2+AI4*Options!$B$3+AJ4*Options!$B$4+VLOOKUP(AF4,$E$4:$F$9,2,0)</f>
        <v>36</v>
      </c>
      <c r="AO4" s="11">
        <f t="shared" si="3"/>
        <v>3600040087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81</v>
      </c>
      <c r="AA5" s="26">
        <f t="array" ref="AA5">VLOOKUP($U5,$AF$3:$AN$5,7,0)</f>
        <v>87</v>
      </c>
      <c r="AB5" s="26">
        <f t="array" ref="AB5">VLOOKUP($U5,$AF$3:$AN$5,8,0)</f>
        <v>-6</v>
      </c>
      <c r="AC5" s="26">
        <f t="array" ref="AC5">VLOOKUP($U5,$AF$3:$AN$5,9,0)</f>
        <v>30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88</v>
      </c>
      <c r="AL5" s="32">
        <f t="array" ref="AL5">SUMIF('ТУР3'!home,AF5,'ТУР3'!visitorscore)+SUMIF('ТУР3'!visitor,AF5,'ТУР3'!homescore)</f>
        <v>86</v>
      </c>
      <c r="AM5" s="7">
        <f t="shared" si="2"/>
        <v>2</v>
      </c>
      <c r="AN5" s="31">
        <f t="array" ref="AN5">AH5*Options!$B$2+AI5*Options!$B$3+AJ5*Options!$B$4+VLOOKUP(AF5,$E$4:$F$9,2,0)</f>
        <v>29</v>
      </c>
      <c r="AO5" s="11">
        <f t="shared" si="3"/>
        <v>2900020088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11</v>
      </c>
      <c r="Y6" s="26">
        <f t="array" ref="Y6">VLOOKUP($U6,$AF$3:$AN$5,5,0)</f>
        <v>7</v>
      </c>
      <c r="Z6" s="26">
        <f t="array" ref="Z6">VLOOKUP($U6,$AF$3:$AN$5,6,0)</f>
        <v>88</v>
      </c>
      <c r="AA6" s="26">
        <f t="array" ref="AA6">VLOOKUP($U6,$AF$3:$AN$5,7,0)</f>
        <v>86</v>
      </c>
      <c r="AB6" s="26">
        <f t="array" ref="AB6">VLOOKUP($U6,$AF$3:$AN$5,8,0)</f>
        <v>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bullet</v>
      </c>
      <c r="F11" s="102" t="str">
        <f t="shared" ref="F11:F16" si="7">$E$5</f>
        <v>flame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bullet  - (Нидерланды) flame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bullet</v>
      </c>
      <c r="F12" s="102" t="str">
        <f t="shared" si="7"/>
        <v>flame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/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bullet  - (Нидерланды) flame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bullet</v>
      </c>
      <c r="F13" s="102" t="str">
        <f t="shared" si="7"/>
        <v>flame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bullet  - (Нидерланды) flame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Dresel</v>
      </c>
      <c r="F14" s="102" t="str">
        <f t="shared" si="7"/>
        <v>flame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Dresel  - (Нидерланды) flame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Dresel</v>
      </c>
      <c r="F15" s="102" t="str">
        <f t="shared" si="7"/>
        <v>flame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Dresel  - (Нидерланды) flame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Dresel</v>
      </c>
      <c r="F16" s="102" t="str">
        <f t="shared" si="7"/>
        <v>flame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Dresel  - (Нидерланды) flame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Dresel</v>
      </c>
      <c r="F17" s="102" t="str">
        <f t="shared" ref="F17:F22" si="15">$E$4</f>
        <v>bullet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Dresel  - (Испания) bullet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Dresel</v>
      </c>
      <c r="F18" s="102" t="str">
        <f t="shared" si="15"/>
        <v>bullet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Dresel  - (Испания) bullet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Dresel</v>
      </c>
      <c r="F19" s="102" t="str">
        <f t="shared" si="15"/>
        <v>bullet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Dresel  - (Испания) bullet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flame</v>
      </c>
      <c r="F20" s="102" t="str">
        <f t="shared" si="15"/>
        <v>bullet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flame  - (Испания) bullet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flame</v>
      </c>
      <c r="F21" s="102" t="str">
        <f t="shared" si="15"/>
        <v>bullet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flame  - (Испания) bullet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flame</v>
      </c>
      <c r="F22" s="102" t="str">
        <f t="shared" si="15"/>
        <v>bullet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flame  - (Испания) bullet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flame</v>
      </c>
      <c r="F23" s="102" t="str">
        <f t="shared" ref="F23:F28" si="20">$E$6</f>
        <v>Dresel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flame  - (Германия) Dresel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flame</v>
      </c>
      <c r="F24" s="102" t="str">
        <f t="shared" si="20"/>
        <v>Dresel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flame  - (Германия) Dresel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flame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flame  - (Германия)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bullet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1</v>
      </c>
      <c r="J26" s="96"/>
      <c r="K26" s="109">
        <v>4.0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bullet  - (Германия) Dresel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bullet</v>
      </c>
      <c r="F27" s="102" t="str">
        <f t="shared" si="20"/>
        <v>Dresel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bullet  - (Германия) Dresel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bullet</v>
      </c>
      <c r="F28" s="102" t="str">
        <f t="shared" si="20"/>
        <v>Dresel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bullet  - (Германия) Dresel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bullet</v>
      </c>
      <c r="F29" s="102" t="str">
        <f t="shared" ref="F29:F34" si="25">$E$5</f>
        <v>flame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bullet  - (Нидерланды) flame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bullet</v>
      </c>
      <c r="F30" s="102" t="str">
        <f t="shared" si="25"/>
        <v>flame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bullet  - (Нидерланды) flame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bullet</v>
      </c>
      <c r="F31" s="102" t="str">
        <f t="shared" si="25"/>
        <v>flame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bullet  - (Нидерланды) flame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Dresel</v>
      </c>
      <c r="F32" s="102" t="str">
        <f t="shared" si="25"/>
        <v>flame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Dresel  - (Нидерланды) flame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Dresel</v>
      </c>
      <c r="F33" s="102" t="str">
        <f t="shared" si="25"/>
        <v>flame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Dresel  - (Нидерланды) flame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Dresel</v>
      </c>
      <c r="F34" s="102" t="str">
        <f t="shared" si="25"/>
        <v>flame</v>
      </c>
      <c r="G34" s="94">
        <f t="shared" si="8"/>
        <v>3</v>
      </c>
      <c r="H34" s="96"/>
      <c r="I34" s="94">
        <f t="shared" si="26"/>
        <v>0</v>
      </c>
      <c r="J34" s="96"/>
      <c r="K34" s="102">
        <v>3.0</v>
      </c>
      <c r="L34" s="102">
        <v>0.0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Dresel  - (Нидерланды) flame</v>
      </c>
      <c r="V34" s="11" t="str">
        <f t="shared" si="11"/>
        <v>3:0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Dresel</v>
      </c>
      <c r="F35" s="102" t="str">
        <f t="shared" ref="F35:F40" si="30">$E$4</f>
        <v>bullet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Dresel  - (Испания) bullet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Dresel</v>
      </c>
      <c r="F36" s="102" t="str">
        <f t="shared" si="30"/>
        <v>bullet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Dresel  - (Испания) bullet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Dresel</v>
      </c>
      <c r="F37" s="102" t="str">
        <f t="shared" si="30"/>
        <v>bullet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Dresel  - (Испания) bullet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flame</v>
      </c>
      <c r="F38" s="102" t="str">
        <f t="shared" si="30"/>
        <v>bullet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flame  - (Испания) bullet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flame</v>
      </c>
      <c r="F39" s="102" t="str">
        <f t="shared" si="30"/>
        <v>bullet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flame  - (Испания) bullet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flame</v>
      </c>
      <c r="F40" s="102" t="str">
        <f t="shared" si="30"/>
        <v>bullet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flame  - (Испания) bullet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flame</v>
      </c>
      <c r="F41" s="102" t="str">
        <f t="shared" ref="F41:F46" si="35">$E$6</f>
        <v>Dresel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flame  - (Германия) Dresel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flame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flame  - (Германия) Dresel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flame</v>
      </c>
      <c r="F43" s="102" t="str">
        <f t="shared" si="35"/>
        <v>Dresel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flame  - (Германия) Dresel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bullet</v>
      </c>
      <c r="F44" s="102" t="str">
        <f t="shared" si="35"/>
        <v>Dresel</v>
      </c>
      <c r="G44" s="94">
        <f t="shared" si="8"/>
        <v>5</v>
      </c>
      <c r="H44" s="11"/>
      <c r="I44" s="94">
        <f t="shared" si="31"/>
        <v>4</v>
      </c>
      <c r="J44" s="11"/>
      <c r="K44" s="102">
        <v>5.0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bullet  - (Германия) Dresel</v>
      </c>
      <c r="V44" s="11" t="str">
        <f t="shared" si="11"/>
        <v>5:4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bullet</v>
      </c>
      <c r="F45" s="102" t="str">
        <f t="shared" si="35"/>
        <v>Dresel</v>
      </c>
      <c r="G45" s="94">
        <f t="shared" si="8"/>
        <v>3</v>
      </c>
      <c r="H45" s="11"/>
      <c r="I45" s="94">
        <f t="shared" si="31"/>
        <v>3</v>
      </c>
      <c r="J45" s="11"/>
      <c r="K45" s="102">
        <v>3.0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bullet  - (Германия) Dresel</v>
      </c>
      <c r="V45" s="11" t="str">
        <f t="shared" si="11"/>
        <v>3:3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bullet</v>
      </c>
      <c r="F46" s="102" t="str">
        <f t="shared" si="35"/>
        <v>Dresel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bullet  - (Германия) Dresel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12</v>
      </c>
      <c r="AK3" s="31">
        <f t="array" ref="AK3">SUMIF('ТУР4'!home,AF3,'ТУР4'!homescore)+SUMIF('ТУР4'!visitor,AF3,'ТУР4'!visitorscore)</f>
        <v>86</v>
      </c>
      <c r="AL3" s="32">
        <f t="array" ref="AL3">SUMIF('ТУР4'!home,AF3,'ТУР4'!visitorscore)+SUMIF('ТУР4'!visitor,AF3,'ТУР4'!homescore)</f>
        <v>92</v>
      </c>
      <c r="AM3" s="7">
        <f t="shared" ref="AM3:AM5" si="2">AK3-AL3</f>
        <v>-6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2399940086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14</v>
      </c>
      <c r="Y4" s="26">
        <f t="array" ref="Y4">VLOOKUP($U4,$AF$3:$AN$5,5,0)</f>
        <v>1</v>
      </c>
      <c r="Z4" s="26">
        <f t="array" ref="Z4">VLOOKUP($U4,$AF$3:$AN$5,6,0)</f>
        <v>89</v>
      </c>
      <c r="AA4" s="26">
        <f t="array" ref="AA4">VLOOKUP($U4,$AF$3:$AN$5,7,0)</f>
        <v>79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5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79</v>
      </c>
      <c r="AL4" s="32">
        <f t="array" ref="AL4">SUMIF('ТУР4'!home,AF4,'ТУР4'!visitorscore)+SUMIF('ТУР4'!visitor,AF4,'ТУР4'!homescore)</f>
        <v>83</v>
      </c>
      <c r="AM4" s="7">
        <f t="shared" si="2"/>
        <v>-4</v>
      </c>
      <c r="AN4" s="31">
        <f t="array" ref="AN4">AH4*Options!$B$2+AI4*Options!$B$3+AJ4*Options!$B$4+VLOOKUP(AF4,$E$4:$F$9,2,0)</f>
        <v>27</v>
      </c>
      <c r="AO4" s="11">
        <f t="shared" si="3"/>
        <v>2699960079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83</v>
      </c>
      <c r="AB5" s="26">
        <f t="array" ref="AB5">VLOOKUP($U5,$AF$3:$AN$5,8,0)</f>
        <v>-4</v>
      </c>
      <c r="AC5" s="26">
        <f t="array" ref="AC5">VLOOKUP($U5,$AF$3:$AN$5,9,0)</f>
        <v>27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14</v>
      </c>
      <c r="AJ5" s="7">
        <f t="array" ref="AJ5">SUM(('ТУР4'!home=AF5)*('ТУР4'!homescore&lt;'ТУР4'!visitorscore),('ТУР4'!visitor=AF5)*('ТУР4'!visitorscore&lt;'ТУР4'!homescore))</f>
        <v>1</v>
      </c>
      <c r="AK5" s="31">
        <f t="array" ref="AK5">SUMIF('ТУР4'!home,AF5,'ТУР4'!homescore)+SUMIF('ТУР4'!visitor,AF5,'ТУР4'!visitorscore)</f>
        <v>89</v>
      </c>
      <c r="AL5" s="32">
        <f t="array" ref="AL5">SUMIF('ТУР4'!home,AF5,'ТУР4'!visitorscore)+SUMIF('ТУР4'!visitor,AF5,'ТУР4'!homescore)</f>
        <v>79</v>
      </c>
      <c r="AM5" s="7">
        <f t="shared" si="2"/>
        <v>10</v>
      </c>
      <c r="AN5" s="31">
        <f t="array" ref="AN5">AH5*Options!$B$2+AI5*Options!$B$3+AJ5*Options!$B$4+VLOOKUP(AF5,$E$4:$F$9,2,0)</f>
        <v>41</v>
      </c>
      <c r="AO5" s="11">
        <f t="shared" si="3"/>
        <v>4100100089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86</v>
      </c>
      <c r="AA6" s="26">
        <f t="array" ref="AA6">VLOOKUP($U6,$AF$3:$AN$5,7,0)</f>
        <v>92</v>
      </c>
      <c r="AB6" s="26">
        <f t="array" ref="AB6">VLOOKUP($U6,$AF$3:$AN$5,8,0)</f>
        <v>-6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bullet</v>
      </c>
      <c r="F11" s="102" t="str">
        <f t="shared" ref="F11:F16" si="7">$E$5</f>
        <v>flame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bullet  - (Португалия) flame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bullet</v>
      </c>
      <c r="F12" s="102" t="str">
        <f t="shared" si="7"/>
        <v>flame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bullet  - (Португалия) flame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bullet</v>
      </c>
      <c r="F13" s="102" t="str">
        <f t="shared" si="7"/>
        <v>flame</v>
      </c>
      <c r="G13" s="94">
        <f t="shared" si="8"/>
        <v>3</v>
      </c>
      <c r="H13" s="96"/>
      <c r="I13" s="94">
        <f t="shared" si="9"/>
        <v>1</v>
      </c>
      <c r="J13" s="96"/>
      <c r="K13" s="102">
        <v>3.0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bullet  - (Португалия) flame</v>
      </c>
      <c r="V13" s="11" t="str">
        <f t="shared" si="11"/>
        <v>3:1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Dresel</v>
      </c>
      <c r="F14" s="102" t="str">
        <f t="shared" si="7"/>
        <v>flame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Dresel  - (Португалия) flame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Dresel</v>
      </c>
      <c r="F15" s="102" t="str">
        <f t="shared" si="7"/>
        <v>flame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Dresel  - (Португалия) flame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Dresel</v>
      </c>
      <c r="F16" s="102" t="str">
        <f t="shared" si="7"/>
        <v>flame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Dresel  - (Португалия) flame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bullet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Dresel  - (Италия) bullet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bullet</v>
      </c>
      <c r="G18" s="94">
        <f t="shared" si="8"/>
        <v>5</v>
      </c>
      <c r="H18" s="96"/>
      <c r="I18" s="94">
        <f t="shared" ref="I18:I22" si="16">SUM(L18,O18)</f>
        <v>4</v>
      </c>
      <c r="J18" s="96"/>
      <c r="K18" s="102">
        <v>5.0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Dresel  - (Италия) bullet</v>
      </c>
      <c r="V18" s="11" t="str">
        <f t="shared" si="11"/>
        <v>5:4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bullet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Dresel  - (Италия) bullet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flame</v>
      </c>
      <c r="F20" s="102" t="str">
        <f t="shared" si="15"/>
        <v>bullet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flame  - (Италия) bullet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flame</v>
      </c>
      <c r="F21" s="102" t="str">
        <f t="shared" si="15"/>
        <v>bullet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flame  - (Италия) bullet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flame</v>
      </c>
      <c r="F22" s="102" t="str">
        <f t="shared" si="15"/>
        <v>bullet</v>
      </c>
      <c r="G22" s="94">
        <f t="shared" si="8"/>
        <v>3</v>
      </c>
      <c r="H22" s="96"/>
      <c r="I22" s="94">
        <f t="shared" si="16"/>
        <v>2</v>
      </c>
      <c r="J22" s="96"/>
      <c r="K22" s="102">
        <v>3.0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flame  - (Италия) bullet</v>
      </c>
      <c r="V22" s="11" t="str">
        <f t="shared" si="11"/>
        <v>3:2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flame</v>
      </c>
      <c r="F23" s="102" t="str">
        <f t="shared" ref="F23:F28" si="20">$E$6</f>
        <v>Dresel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flame  - (Аргентина) Dresel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flame</v>
      </c>
      <c r="F24" s="102" t="str">
        <f t="shared" si="20"/>
        <v>Dresel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flame  - (Аргентина) Dresel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flame</v>
      </c>
      <c r="F25" s="102" t="str">
        <f t="shared" si="20"/>
        <v>Dresel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flame  - (Аргентина) Dresel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bullet</v>
      </c>
      <c r="F26" s="102" t="str">
        <f t="shared" si="20"/>
        <v>Dresel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bullet  - (Аргентина) Dresel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bullet</v>
      </c>
      <c r="F27" s="102" t="str">
        <f t="shared" si="20"/>
        <v>Dresel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bullet  - (Аргентина) Dresel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bullet</v>
      </c>
      <c r="F28" s="102" t="str">
        <f t="shared" si="20"/>
        <v>Dresel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bullet  - (Аргентина) Dresel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bullet</v>
      </c>
      <c r="F29" s="102" t="str">
        <f t="shared" ref="F29:F34" si="25">$E$5</f>
        <v>flame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bullet  - (Португалия) flame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bullet</v>
      </c>
      <c r="F30" s="102" t="str">
        <f t="shared" si="25"/>
        <v>flame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bullet  - (Португалия) flame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bullet</v>
      </c>
      <c r="F31" s="102" t="str">
        <f t="shared" si="25"/>
        <v>flame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bullet  - (Португалия) flame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Dresel</v>
      </c>
      <c r="F32" s="102" t="str">
        <f t="shared" si="25"/>
        <v>flame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Dresel  - (Португалия) flame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Dresel</v>
      </c>
      <c r="F33" s="102" t="str">
        <f t="shared" si="25"/>
        <v>flame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Dresel  - (Португалия) flame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Dresel</v>
      </c>
      <c r="F34" s="102" t="str">
        <f t="shared" si="25"/>
        <v>flame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Dresel  - (Португалия) flame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bullet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Dresel  - (Италия) bullet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bullet</v>
      </c>
      <c r="G36" s="94">
        <f t="shared" si="8"/>
        <v>3</v>
      </c>
      <c r="H36" s="96"/>
      <c r="I36" s="94">
        <f t="shared" si="31"/>
        <v>2</v>
      </c>
      <c r="J36" s="96"/>
      <c r="K36" s="102">
        <v>3.0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Dresel  - (Италия) bullet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bullet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Dresel  - (Италия) bullet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flame</v>
      </c>
      <c r="F38" s="102" t="str">
        <f t="shared" si="30"/>
        <v>bullet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flame  - (Италия) bullet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flame</v>
      </c>
      <c r="F39" s="102" t="str">
        <f t="shared" si="30"/>
        <v>bullet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flame  - (Италия) bullet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flame</v>
      </c>
      <c r="F40" s="102" t="str">
        <f t="shared" si="30"/>
        <v>bullet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flame  - (Италия) bullet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flame</v>
      </c>
      <c r="F41" s="102" t="str">
        <f t="shared" ref="F41:F46" si="35">$E$6</f>
        <v>Dresel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flame  - (Аргентина) Dresel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flame</v>
      </c>
      <c r="F42" s="102" t="str">
        <f t="shared" si="35"/>
        <v>Dresel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flame  - (Аргентина) Dresel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flame</v>
      </c>
      <c r="F43" s="102" t="str">
        <f t="shared" si="35"/>
        <v>Dresel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flame  - (Аргентина) Dresel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bullet</v>
      </c>
      <c r="F44" s="102" t="str">
        <f t="shared" si="35"/>
        <v>Dresel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bullet  - (Аргентина) Dresel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bullet</v>
      </c>
      <c r="F45" s="102" t="str">
        <f t="shared" si="35"/>
        <v>Dresel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bullet  - (Аргентина) Dresel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bullet</v>
      </c>
      <c r="F46" s="102" t="str">
        <f t="shared" si="35"/>
        <v>Dresel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bullet  - (Аргентина) Dresel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15</v>
      </c>
      <c r="AJ3" s="7">
        <f t="array" ref="AJ3">SUM(('ТУР5'!home=AF3)*('ТУР5'!homescore&lt;'ТУР5'!visitorscore),('ТУР5'!visitor=AF3)*('ТУР5'!visitorscore&lt;'ТУР5'!homescore))</f>
        <v>3</v>
      </c>
      <c r="AK3" s="31">
        <f t="array" ref="AK3">SUMIF('ТУР5'!home,AF3,'ТУР5'!homescore)+SUMIF('ТУР5'!visitor,AF3,'ТУР5'!visitorscore)</f>
        <v>79</v>
      </c>
      <c r="AL3" s="32">
        <f t="array" ref="AL3">SUMIF('ТУР5'!home,AF3,'ТУР5'!visitorscore)+SUMIF('ТУР5'!visitor,AF3,'ТУР5'!homescore)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3300050079</v>
      </c>
    </row>
    <row r="4">
      <c r="A4" s="11"/>
      <c r="B4" s="8"/>
      <c r="C4" s="111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15</v>
      </c>
      <c r="Y4" s="26">
        <f t="array" ref="Y4">VLOOKUP($U4,$AF$3:$AN$5,5,0)</f>
        <v>3</v>
      </c>
      <c r="Z4" s="26">
        <f t="array" ref="Z4">VLOOKUP($U4,$AF$3:$AN$5,6,0)</f>
        <v>79</v>
      </c>
      <c r="AA4" s="26">
        <f t="array" ref="AA4">VLOOKUP($U4,$AF$3:$AN$5,7,0)</f>
        <v>74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4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78</v>
      </c>
      <c r="AL4" s="32">
        <f t="array" ref="AL4">SUMIF('ТУР5'!home,AF4,'ТУР5'!visitorscore)+SUMIF('ТУР5'!visitor,AF4,'ТУР5'!homescore)</f>
        <v>85</v>
      </c>
      <c r="AM4" s="7">
        <f t="shared" si="2"/>
        <v>-7</v>
      </c>
      <c r="AN4" s="31">
        <f t="array" ref="AN4">AH4*Options!$B$2+AI4*Options!$B$3+AJ4*Options!$B$4+VLOOKUP(AF4,$E$4:$F$9,2,0)</f>
        <v>24</v>
      </c>
      <c r="AO4" s="11">
        <f t="shared" si="3"/>
        <v>2399930078</v>
      </c>
    </row>
    <row r="5">
      <c r="A5" s="11"/>
      <c r="B5" s="8"/>
      <c r="C5" s="111" t="s">
        <v>52</v>
      </c>
      <c r="D5" s="112" t="s">
        <v>27</v>
      </c>
      <c r="E5" s="113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85</v>
      </c>
      <c r="AA5" s="26">
        <f t="array" ref="AA5">VLOOKUP($U5,$AF$3:$AN$5,7,0)</f>
        <v>83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85</v>
      </c>
      <c r="AL5" s="32">
        <f t="array" ref="AL5">SUMIF('ТУР5'!home,AF5,'ТУР5'!visitorscore)+SUMIF('ТУР5'!visitor,AF5,'ТУР5'!homescore)</f>
        <v>83</v>
      </c>
      <c r="AM5" s="7">
        <f t="shared" si="2"/>
        <v>2</v>
      </c>
      <c r="AN5" s="31">
        <f t="array" ref="AN5">AH5*Options!$B$2+AI5*Options!$B$3+AJ5*Options!$B$4+VLOOKUP(AF5,$E$4:$F$9,2,0)</f>
        <v>33</v>
      </c>
      <c r="AO5" s="11">
        <f t="shared" si="3"/>
        <v>3300020085</v>
      </c>
    </row>
    <row r="6">
      <c r="A6" s="11"/>
      <c r="B6" s="8"/>
      <c r="C6" s="111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78</v>
      </c>
      <c r="AA6" s="26">
        <f t="array" ref="AA6">VLOOKUP($U6,$AF$3:$AN$5,7,0)</f>
        <v>85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bullet</v>
      </c>
      <c r="F11" s="102" t="str">
        <f t="shared" ref="F11:F16" si="7">$E$5</f>
        <v>flame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bullet  - (Германия) flame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bullet</v>
      </c>
      <c r="F12" s="102" t="str">
        <f t="shared" si="7"/>
        <v>flame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bullet  - (Германия) flame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bullet</v>
      </c>
      <c r="F13" s="102" t="str">
        <f t="shared" si="7"/>
        <v>flame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bullet  - (Германия) flame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Dresel</v>
      </c>
      <c r="F14" s="102" t="str">
        <f t="shared" si="7"/>
        <v>flame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Dresel  - (Германия) flame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Dresel</v>
      </c>
      <c r="F15" s="102" t="str">
        <f t="shared" si="7"/>
        <v>flame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Dresel  - (Германия) flame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Dresel</v>
      </c>
      <c r="F16" s="102" t="str">
        <f t="shared" si="7"/>
        <v>flame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Dresel  - (Германия) flame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bullet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Dresel  - (Италия) bullet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bullet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Dresel  - (Италия) bullet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bullet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Dresel  - (Италия) bullet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flame</v>
      </c>
      <c r="F20" s="102" t="str">
        <f t="shared" si="15"/>
        <v>bullet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flame  - (Италия) bullet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flame</v>
      </c>
      <c r="F21" s="102" t="str">
        <f t="shared" si="15"/>
        <v>bullet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flame  - (Италия) bullet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flame</v>
      </c>
      <c r="F22" s="102" t="str">
        <f t="shared" si="15"/>
        <v>bullet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flame  - (Италия) bullet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flame</v>
      </c>
      <c r="F23" s="102" t="str">
        <f t="shared" ref="F23:F28" si="20">$E$6</f>
        <v>Dresel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flame  - (Аргентина) Dresel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flame</v>
      </c>
      <c r="F24" s="102" t="str">
        <f t="shared" si="20"/>
        <v>Dresel</v>
      </c>
      <c r="G24" s="94">
        <f t="shared" si="8"/>
        <v>2</v>
      </c>
      <c r="H24" s="96"/>
      <c r="I24" s="94">
        <f t="shared" si="21"/>
        <v>3</v>
      </c>
      <c r="J24" s="96"/>
      <c r="K24" s="102">
        <v>2.0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flame  - (Аргентина) Dresel</v>
      </c>
      <c r="V24" s="11" t="str">
        <f t="shared" si="11"/>
        <v>2:3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flame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flame  - (Аргентина)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bullet</v>
      </c>
      <c r="F26" s="102" t="str">
        <f t="shared" si="20"/>
        <v>Dresel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bullet  - (Аргентина) Dresel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bullet</v>
      </c>
      <c r="F27" s="102" t="str">
        <f t="shared" si="20"/>
        <v>Dresel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bullet  - (Аргентина) Dresel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bullet</v>
      </c>
      <c r="F28" s="102" t="str">
        <f t="shared" si="20"/>
        <v>Dresel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bullet  - (Аргентина) Dresel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bullet</v>
      </c>
      <c r="F29" s="102" t="str">
        <f t="shared" ref="F29:F34" si="25">$E$5</f>
        <v>flame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bullet  - (Германия) flame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bullet</v>
      </c>
      <c r="F30" s="102" t="str">
        <f t="shared" si="25"/>
        <v>flame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bullet  - (Германия) flame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bullet</v>
      </c>
      <c r="F31" s="102" t="str">
        <f t="shared" si="25"/>
        <v>flame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bullet  - (Германия) flame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Dresel</v>
      </c>
      <c r="F32" s="102" t="str">
        <f t="shared" si="25"/>
        <v>flame</v>
      </c>
      <c r="G32" s="94">
        <f t="shared" si="8"/>
        <v>5</v>
      </c>
      <c r="H32" s="96"/>
      <c r="I32" s="94">
        <f t="shared" si="26"/>
        <v>4</v>
      </c>
      <c r="J32" s="96"/>
      <c r="K32" s="102">
        <v>5.0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Dresel  - (Германия) flame</v>
      </c>
      <c r="V32" s="11" t="str">
        <f t="shared" si="11"/>
        <v>5:4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Dresel</v>
      </c>
      <c r="F33" s="102" t="str">
        <f t="shared" si="25"/>
        <v>flame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Dresel  - (Германия) flame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Dresel</v>
      </c>
      <c r="F34" s="102" t="str">
        <f t="shared" si="25"/>
        <v>flame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Dresel  - (Германия) flame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bullet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Dresel  - (Италия) bullet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bullet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Dresel  - (Италия) bullet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bullet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Dresel  - (Италия) bullet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flame</v>
      </c>
      <c r="F38" s="102" t="str">
        <f t="shared" si="30"/>
        <v>bullet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flame  - (Италия) bullet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flame</v>
      </c>
      <c r="F39" s="102" t="str">
        <f t="shared" si="30"/>
        <v>bullet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flame  - (Италия) bullet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flame</v>
      </c>
      <c r="F40" s="102" t="str">
        <f t="shared" si="30"/>
        <v>bullet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flame  - (Италия) bullet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flame</v>
      </c>
      <c r="F41" s="102" t="str">
        <f t="shared" ref="F41:F46" si="35">$E$6</f>
        <v>Dresel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flame  - (Аргентина) Dresel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flame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flame  - (Аргентина) Dresel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flame</v>
      </c>
      <c r="F43" s="102" t="str">
        <f t="shared" si="35"/>
        <v>Dresel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flame  - (Аргентина) Dresel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bullet</v>
      </c>
      <c r="F44" s="102" t="str">
        <f t="shared" si="35"/>
        <v>Dresel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bullet  - (Аргентина) Dresel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bullet</v>
      </c>
      <c r="F45" s="102" t="str">
        <f t="shared" si="35"/>
        <v>Dresel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bullet  - (Аргентина) Dresel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bullet</v>
      </c>
      <c r="F46" s="102" t="str">
        <f t="shared" si="35"/>
        <v>Dresel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bullet  - (Аргентина) Dresel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5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73</v>
      </c>
      <c r="AL3" s="32">
        <f t="array" ref="AL3">SUMIF('ТУР6'!home,AF3,'ТУР6'!visitorscore)+SUMIF('ТУР6'!visitor,AF3,'ТУР6'!homescore)</f>
        <v>77</v>
      </c>
      <c r="AM3" s="7">
        <f t="shared" ref="AM3:AM5" si="2">AK3-AL3</f>
        <v>-4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2599960073</v>
      </c>
    </row>
    <row r="4">
      <c r="A4" s="11"/>
      <c r="B4" s="8"/>
      <c r="C4" s="114" t="s">
        <v>59</v>
      </c>
      <c r="D4" s="115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15</v>
      </c>
      <c r="X4" s="26">
        <f t="array" ref="X4">VLOOKUP($U4,$AF$3:$AN$5,4,0)</f>
        <v>8</v>
      </c>
      <c r="Y4" s="26">
        <f t="array" ref="Y4">VLOOKUP($U4,$AF$3:$AN$5,5,0)</f>
        <v>1</v>
      </c>
      <c r="Z4" s="26">
        <f t="array" ref="Z4">VLOOKUP($U4,$AF$3:$AN$5,6,0)</f>
        <v>91</v>
      </c>
      <c r="AA4" s="26">
        <f t="array" ref="AA4">VLOOKUP($U4,$AF$3:$AN$5,7,0)</f>
        <v>68</v>
      </c>
      <c r="AB4" s="26">
        <f t="array" ref="AB4">VLOOKUP($U4,$AF$3:$AN$5,8,0)</f>
        <v>23</v>
      </c>
      <c r="AC4" s="26">
        <f t="array" ref="AC4">VLOOKUP($U4,$AF$3:$AN$5,9,0)</f>
        <v>53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1</v>
      </c>
      <c r="AK4" s="31">
        <f t="array" ref="AK4">SUMIF('ТУР6'!home,AF4,'ТУР6'!homescore)+SUMIF('ТУР6'!visitor,AF4,'ТУР6'!visitorscore)</f>
        <v>91</v>
      </c>
      <c r="AL4" s="32">
        <f t="array" ref="AL4">SUMIF('ТУР6'!home,AF4,'ТУР6'!visitorscore)+SUMIF('ТУР6'!visitor,AF4,'ТУР6'!homescore)</f>
        <v>68</v>
      </c>
      <c r="AM4" s="7">
        <f t="shared" si="2"/>
        <v>23</v>
      </c>
      <c r="AN4" s="31">
        <f t="array" ref="AN4">AH4*Options!$B$2+AI4*Options!$B$3+AJ4*Options!$B$4+VLOOKUP(AF4,$E$4:$F$9,2,0)</f>
        <v>53</v>
      </c>
      <c r="AO4" s="11">
        <f t="shared" si="3"/>
        <v>5300230091</v>
      </c>
    </row>
    <row r="5">
      <c r="A5" s="11"/>
      <c r="B5" s="8"/>
      <c r="C5" s="40" t="s">
        <v>61</v>
      </c>
      <c r="D5" s="115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11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77</v>
      </c>
      <c r="AB5" s="26">
        <f t="array" ref="AB5">VLOOKUP($U5,$AF$3:$AN$5,8,0)</f>
        <v>-4</v>
      </c>
      <c r="AC5" s="26">
        <f t="array" ref="AC5">VLOOKUP($U5,$AF$3:$AN$5,9,0)</f>
        <v>26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3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7">
        <f t="array" ref="AJ5">SUM(('ТУР6'!home=AF5)*('ТУР6'!homescore&lt;'ТУР6'!visitorscore),('ТУР6'!visitor=AF5)*('ТУР6'!visitorscore&lt;'ТУР6'!homescore))</f>
        <v>14</v>
      </c>
      <c r="AK5" s="31">
        <f t="array" ref="AK5">SUMIF('ТУР6'!home,AF5,'ТУР6'!homescore)+SUMIF('ТУР6'!visitor,AF5,'ТУР6'!visitorscore)</f>
        <v>61</v>
      </c>
      <c r="AL5" s="32">
        <f t="array" ref="AL5">SUMIF('ТУР6'!home,AF5,'ТУР6'!visitorscore)+SUMIF('ТУР6'!visitor,AF5,'ТУР6'!homescore)</f>
        <v>80</v>
      </c>
      <c r="AM5" s="7">
        <f t="shared" si="2"/>
        <v>-19</v>
      </c>
      <c r="AN5" s="31">
        <f t="array" ref="AN5">AH5*Options!$B$2+AI5*Options!$B$3+AJ5*Options!$B$4+VLOOKUP(AF5,$E$4:$F$9,2,0)</f>
        <v>16</v>
      </c>
      <c r="AO5" s="11">
        <f t="shared" si="3"/>
        <v>1599810061</v>
      </c>
    </row>
    <row r="6">
      <c r="A6" s="11"/>
      <c r="B6" s="8"/>
      <c r="C6" s="40" t="s">
        <v>63</v>
      </c>
      <c r="D6" s="115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7</v>
      </c>
      <c r="Y6" s="26">
        <f t="array" ref="Y6">VLOOKUP($U6,$AF$3:$AN$5,5,0)</f>
        <v>14</v>
      </c>
      <c r="Z6" s="26">
        <f t="array" ref="Z6">VLOOKUP($U6,$AF$3:$AN$5,6,0)</f>
        <v>61</v>
      </c>
      <c r="AA6" s="26">
        <f t="array" ref="AA6">VLOOKUP($U6,$AF$3:$AN$5,7,0)</f>
        <v>80</v>
      </c>
      <c r="AB6" s="26">
        <f t="array" ref="AB6">VLOOKUP($U6,$AF$3:$AN$5,8,0)</f>
        <v>-19</v>
      </c>
      <c r="AC6" s="26">
        <f t="array" ref="AC6">VLOOKUP($U6,$AF$3:$AN$5,9,0)</f>
        <v>16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maymay  - (Англия) Mentill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maymay  - (Англия) Mentill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maymay  - (Англия) Mentill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Chaos</v>
      </c>
      <c r="F14" s="102" t="str">
        <f t="shared" si="7"/>
        <v>Mentill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Chaos  - (Англия) Mentill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Chaos</v>
      </c>
      <c r="F15" s="102" t="str">
        <f t="shared" si="7"/>
        <v>Mentill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Chaos  - (Англия) Mentill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Chaos</v>
      </c>
      <c r="F16" s="102" t="str">
        <f t="shared" si="7"/>
        <v>Mentill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Chaos  - (Англия) Mentill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Chaos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Chaos  - (Нидерланды) maymay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Chaos</v>
      </c>
      <c r="F18" s="102" t="str">
        <f t="shared" si="15"/>
        <v>maymay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Chaos  - (Нидерланды) maymay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Chaos</v>
      </c>
      <c r="F19" s="102" t="str">
        <f t="shared" si="15"/>
        <v>maymay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Chaos  - (Нидерланды) maymay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Mentill  - (Нидерланды) maymay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Mentill  - (Нидерланды) maymay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Mentill  - (Нидерланды) maymay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Mentill</v>
      </c>
      <c r="F23" s="102" t="str">
        <f t="shared" ref="F23:F28" si="20">$E$6</f>
        <v>Chaos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Mentill  - (Португалия) Chaos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Mentill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Mentill  - (Португалия) Chaos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Mentill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Mentill  - (Португалия) Chaos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maymay</v>
      </c>
      <c r="F26" s="102" t="str">
        <f t="shared" si="20"/>
        <v>Chaos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maymay  - (Португалия) Chaos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maymay</v>
      </c>
      <c r="F27" s="102" t="str">
        <f t="shared" si="20"/>
        <v>Chaos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maymay  - (Португалия) Chaos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maymay</v>
      </c>
      <c r="F28" s="102" t="str">
        <f t="shared" si="20"/>
        <v>Chaos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maymay  - (Португалия) Chaos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maymay  - (Англия)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maymay  - (Англия) Mentill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maymay  - (Англия) Mentill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Chaos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Chaos  - (Англия) Mentill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Chaos</v>
      </c>
      <c r="F33" s="102" t="str">
        <f t="shared" si="25"/>
        <v>Mentill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Chaos  - (Англия) Mentill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Chaos</v>
      </c>
      <c r="F34" s="102" t="str">
        <f t="shared" si="25"/>
        <v>Mentill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Chaos  - (Англия) Mentill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Chaos</v>
      </c>
      <c r="F35" s="102" t="str">
        <f t="shared" ref="F35:F40" si="30">$E$4</f>
        <v>maymay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Chaos  - (Нидерланды) maymay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Chaos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Chaos  - (Нидерланды) maymay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Chaos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Chaos  - (Нидерланды) maymay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Mentill  - (Нидерланды) maymay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Mentill  - (Нидерланды) maymay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Mentill  - (Нидерланды) maymay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Mentill</v>
      </c>
      <c r="F41" s="102" t="str">
        <f t="shared" ref="F41:F46" si="35">$E$6</f>
        <v>Chaos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Mentill  - (Португалия) Chaos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Mentill</v>
      </c>
      <c r="F42" s="102" t="str">
        <f t="shared" si="35"/>
        <v>Chaos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Mentill  - (Португалия) Chaos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Mentill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Mentill  - (Португалия) Chaos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maymay</v>
      </c>
      <c r="F44" s="102" t="str">
        <f t="shared" si="35"/>
        <v>Chaos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maymay  - (Португалия) Chaos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maymay</v>
      </c>
      <c r="F45" s="102" t="str">
        <f t="shared" si="35"/>
        <v>Chaos</v>
      </c>
      <c r="G45" s="94">
        <f t="shared" si="8"/>
        <v>3</v>
      </c>
      <c r="H45" s="11"/>
      <c r="I45" s="94">
        <f t="shared" si="31"/>
        <v>1</v>
      </c>
      <c r="J45" s="11"/>
      <c r="K45" s="102">
        <v>3.0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maymay  - (Португалия) Chaos</v>
      </c>
      <c r="V45" s="11" t="str">
        <f t="shared" si="11"/>
        <v>3:1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maymay</v>
      </c>
      <c r="F46" s="102" t="str">
        <f t="shared" si="35"/>
        <v>Chaos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maymay  - (Португалия) Chaos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10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85</v>
      </c>
      <c r="AL3" s="32">
        <f t="array" ref="AL3">SUMIF('ТУР7'!home,AF3,'ТУР7'!visitorscore)+SUMIF('ТУР7'!visitor,AF3,'ТУР7'!homescore)</f>
        <v>82</v>
      </c>
      <c r="AM3" s="7">
        <f t="shared" ref="AM3:AM5" si="2">AK3-AL3</f>
        <v>3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3800030085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82</v>
      </c>
      <c r="AB4" s="26">
        <f t="array" ref="AB4">VLOOKUP($U4,$AF$3:$AN$5,8,0)</f>
        <v>3</v>
      </c>
      <c r="AC4" s="26">
        <f t="array" ref="AC4">VLOOKUP($U4,$AF$3:$AN$5,9,0)</f>
        <v>38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10</v>
      </c>
      <c r="AK4" s="31">
        <f t="array" ref="AK4">SUMIF('ТУР7'!home,AF4,'ТУР7'!homescore)+SUMIF('ТУР7'!visitor,AF4,'ТУР7'!visitorscore)</f>
        <v>71</v>
      </c>
      <c r="AL4" s="32">
        <f t="array" ref="AL4">SUMIF('ТУР7'!home,AF4,'ТУР7'!visitorscore)+SUMIF('ТУР7'!visitor,AF4,'ТУР7'!homescore)</f>
        <v>80</v>
      </c>
      <c r="AM4" s="7">
        <f t="shared" si="2"/>
        <v>-9</v>
      </c>
      <c r="AN4" s="31">
        <f t="array" ref="AN4">AH4*Options!$B$2+AI4*Options!$B$3+AJ4*Options!$B$4+VLOOKUP(AF4,$E$4:$F$9,2,0)</f>
        <v>24</v>
      </c>
      <c r="AO4" s="11">
        <f t="shared" si="3"/>
        <v>2399910071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72</v>
      </c>
      <c r="AA5" s="26">
        <f t="array" ref="AA5">VLOOKUP($U5,$AF$3:$AN$5,7,0)</f>
        <v>66</v>
      </c>
      <c r="AB5" s="26">
        <f t="array" ref="AB5">VLOOKUP($U5,$AF$3:$AN$5,8,0)</f>
        <v>6</v>
      </c>
      <c r="AC5" s="26">
        <f t="array" ref="AC5">VLOOKUP($U5,$AF$3:$AN$5,9,0)</f>
        <v>34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72</v>
      </c>
      <c r="AL5" s="32">
        <f t="array" ref="AL5">SUMIF('ТУР7'!home,AF5,'ТУР7'!visitorscore)+SUMIF('ТУР7'!visitor,AF5,'ТУР7'!homescore)</f>
        <v>66</v>
      </c>
      <c r="AM5" s="7">
        <f t="shared" si="2"/>
        <v>6</v>
      </c>
      <c r="AN5" s="31">
        <f t="array" ref="AN5">AH5*Options!$B$2+AI5*Options!$B$3+AJ5*Options!$B$4+VLOOKUP(AF5,$E$4:$F$9,2,0)</f>
        <v>34</v>
      </c>
      <c r="AO5" s="11">
        <f t="shared" si="3"/>
        <v>3400060072</v>
      </c>
    </row>
    <row r="6">
      <c r="A6" s="11"/>
      <c r="B6" s="8"/>
      <c r="C6" s="116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71</v>
      </c>
      <c r="AA6" s="26">
        <f t="array" ref="AA6">VLOOKUP($U6,$AF$3:$AN$5,7,0)</f>
        <v>80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maymay  - (Нидерланды) Mentill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maymay  - (Нидерланды) Mentill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maymay  - (Нидерланды) Mentill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Chaos</v>
      </c>
      <c r="F14" s="102" t="str">
        <f t="shared" si="7"/>
        <v>Mentill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Chaos  - (Нидерланды) Mentill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Chaos</v>
      </c>
      <c r="F15" s="102" t="str">
        <f t="shared" si="7"/>
        <v>Mentill</v>
      </c>
      <c r="G15" s="94">
        <f t="shared" si="8"/>
        <v>3</v>
      </c>
      <c r="H15" s="96"/>
      <c r="I15" s="94">
        <f t="shared" si="9"/>
        <v>0</v>
      </c>
      <c r="J15" s="96"/>
      <c r="K15" s="102">
        <v>3.0</v>
      </c>
      <c r="L15" s="102">
        <v>0.0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Chaos  - (Нидерланды) Mentill</v>
      </c>
      <c r="V15" s="11" t="str">
        <f t="shared" si="11"/>
        <v>3:0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Chaos</v>
      </c>
      <c r="F16" s="102" t="str">
        <f t="shared" si="7"/>
        <v>Mentill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Chaos  - (Нидерланды) Mentill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Chaos</v>
      </c>
      <c r="F17" s="102" t="str">
        <f t="shared" ref="F17:F22" si="15">$E$4</f>
        <v>maymay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Chaos  - (Испания) maymay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Chaos</v>
      </c>
      <c r="F18" s="102" t="str">
        <f t="shared" si="15"/>
        <v>maymay</v>
      </c>
      <c r="G18" s="94">
        <f t="shared" si="8"/>
        <v>3</v>
      </c>
      <c r="H18" s="96"/>
      <c r="I18" s="94">
        <f t="shared" ref="I18:I22" si="16">SUM(L18,O18)</f>
        <v>0</v>
      </c>
      <c r="J18" s="96"/>
      <c r="K18" s="102">
        <v>3.0</v>
      </c>
      <c r="L18" s="102">
        <v>0.0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Chaos  - (Испания) maymay</v>
      </c>
      <c r="V18" s="11" t="str">
        <f t="shared" si="11"/>
        <v>3:0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Chaos</v>
      </c>
      <c r="F19" s="102" t="str">
        <f t="shared" si="15"/>
        <v>maymay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Chaos  - (Испания) maymay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Mentill  - (Испания) maymay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Mentill  - (Испания) maymay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Mentill  - (Испания) maymay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Mentill</v>
      </c>
      <c r="F23" s="102" t="str">
        <f t="shared" ref="F23:F28" si="20">$E$6</f>
        <v>Chaos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Mentill  - (Германия) Chaos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Mentill</v>
      </c>
      <c r="F24" s="102" t="str">
        <f t="shared" si="20"/>
        <v>Chaos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Mentill  - (Германия) Chaos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Mentill</v>
      </c>
      <c r="F25" s="102" t="str">
        <f t="shared" si="20"/>
        <v>Chaos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Mentill  - (Германия) Chaos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maymay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maymay  - (Германия) Chaos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maymay</v>
      </c>
      <c r="F27" s="102" t="str">
        <f t="shared" si="20"/>
        <v>Chaos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maymay  - (Германия) Chaos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maymay</v>
      </c>
      <c r="F28" s="102" t="str">
        <f t="shared" si="20"/>
        <v>Chaos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maymay  - (Германия) Chaos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maymay  - (Нидерланды)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maymay  - (Нидерланды) Mentill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3</v>
      </c>
      <c r="J31" s="96">
        <v>4.0</v>
      </c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maymay  - (Нидерланды) Mentill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Chaos</v>
      </c>
      <c r="F32" s="102" t="str">
        <f t="shared" si="25"/>
        <v>Mentill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Chaos  - (Нидерланды) Mentill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Chaos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Chaos  - (Нидерланды) Mentill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Chaos</v>
      </c>
      <c r="F34" s="102" t="str">
        <f t="shared" si="25"/>
        <v>Mentill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Chaos  - (Нидерланды) Mentill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Chaos</v>
      </c>
      <c r="F35" s="102" t="str">
        <f t="shared" ref="F35:F40" si="30">$E$4</f>
        <v>maymay</v>
      </c>
      <c r="G35" s="94">
        <f t="shared" si="8"/>
        <v>3</v>
      </c>
      <c r="H35" s="96"/>
      <c r="I35" s="94">
        <f t="shared" ref="I35:I46" si="31">SUM(L35)</f>
        <v>0</v>
      </c>
      <c r="J35" s="96"/>
      <c r="K35" s="102">
        <v>3.0</v>
      </c>
      <c r="L35" s="102">
        <v>0.0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Chaos  - (Испания) maymay</v>
      </c>
      <c r="V35" s="11" t="str">
        <f t="shared" si="11"/>
        <v>3:0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Chaos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Chaos  - (Испания) maymay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Chaos</v>
      </c>
      <c r="F37" s="102" t="str">
        <f t="shared" si="30"/>
        <v>maymay</v>
      </c>
      <c r="G37" s="94">
        <f t="shared" si="8"/>
        <v>5</v>
      </c>
      <c r="H37" s="96"/>
      <c r="I37" s="94">
        <f t="shared" si="31"/>
        <v>4</v>
      </c>
      <c r="J37" s="96"/>
      <c r="K37" s="102">
        <v>5.0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Chaos  - (Испания) maymay</v>
      </c>
      <c r="V37" s="11" t="str">
        <f t="shared" si="11"/>
        <v>5:4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Mentill  - (Испания) maymay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Mentill  - (Испания) maymay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Mentill  - (Испания) maymay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Mentill</v>
      </c>
      <c r="F41" s="102" t="str">
        <f t="shared" ref="F41:F46" si="35">$E$6</f>
        <v>Chaos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Mentill  - (Германия) Chaos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Mentill</v>
      </c>
      <c r="F42" s="102" t="str">
        <f t="shared" si="35"/>
        <v>Chaos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Mentill  - (Германия) Chaos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Mentill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Mentill  - (Германия) Chaos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maymay</v>
      </c>
      <c r="F44" s="102" t="str">
        <f t="shared" si="35"/>
        <v>Chaos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maymay  - (Германия) Chaos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maymay</v>
      </c>
      <c r="F45" s="102" t="str">
        <f t="shared" si="35"/>
        <v>Chaos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maymay  - (Германия) Chaos</v>
      </c>
      <c r="V45" s="11" t="str">
        <f t="shared" si="11"/>
        <v>4:3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maymay</v>
      </c>
      <c r="F46" s="102" t="str">
        <f t="shared" si="35"/>
        <v>Chaos</v>
      </c>
      <c r="G46" s="94">
        <f t="shared" si="8"/>
        <v>0</v>
      </c>
      <c r="H46" s="11"/>
      <c r="I46" s="94">
        <f t="shared" si="31"/>
        <v>3</v>
      </c>
      <c r="J46" s="11"/>
      <c r="K46" s="102">
        <v>0.0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maymay  - (Германия) Chaos</v>
      </c>
      <c r="V46" s="11" t="str">
        <f t="shared" si="11"/>
        <v>0:3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72</v>
      </c>
      <c r="AL3" s="32">
        <f t="array" ref="AL3">SUMIF('ТУР8'!home,AF3,'ТУР8'!visitorscore)+SUMIF('ТУР8'!visitor,AF3,'ТУР8'!homescore)</f>
        <v>74</v>
      </c>
      <c r="AM3" s="7">
        <f t="shared" ref="AM3:AM5" si="2">AK3-AL3</f>
        <v>-2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3199980072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82</v>
      </c>
      <c r="AA4" s="26">
        <f t="array" ref="AA4">VLOOKUP($U4,$AF$3:$AN$5,7,0)</f>
        <v>72</v>
      </c>
      <c r="AB4" s="26">
        <f t="array" ref="AB4">VLOOKUP($U4,$AF$3:$AN$5,8,0)</f>
        <v>10</v>
      </c>
      <c r="AC4" s="26">
        <f t="array" ref="AC4">VLOOKUP($U4,$AF$3:$AN$5,9,0)</f>
        <v>39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5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73</v>
      </c>
      <c r="AL4" s="32">
        <f t="array" ref="AL4">SUMIF('ТУР8'!home,AF4,'ТУР8'!visitorscore)+SUMIF('ТУР8'!visitor,AF4,'ТУР8'!homescore)</f>
        <v>81</v>
      </c>
      <c r="AM4" s="7">
        <f t="shared" si="2"/>
        <v>-8</v>
      </c>
      <c r="AN4" s="31">
        <f t="array" ref="AN4">AH4*Options!$B$2+AI4*Options!$B$3+AJ4*Options!$B$4+VLOOKUP(AF4,$E$4:$F$9,2,0)</f>
        <v>24</v>
      </c>
      <c r="AO4" s="11">
        <f t="shared" si="3"/>
        <v>2399920073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72</v>
      </c>
      <c r="AA5" s="26">
        <f t="array" ref="AA5">VLOOKUP($U5,$AF$3:$AN$5,7,0)</f>
        <v>74</v>
      </c>
      <c r="AB5" s="26">
        <f t="array" ref="AB5">VLOOKUP($U5,$AF$3:$AN$5,8,0)</f>
        <v>-2</v>
      </c>
      <c r="AC5" s="26">
        <f t="array" ref="AC5">VLOOKUP($U5,$AF$3:$AN$5,9,0)</f>
        <v>32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5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72</v>
      </c>
      <c r="AM5" s="7">
        <f t="shared" si="2"/>
        <v>10</v>
      </c>
      <c r="AN5" s="31">
        <f t="array" ref="AN5">AH5*Options!$B$2+AI5*Options!$B$3+AJ5*Options!$B$4+VLOOKUP(AF5,$E$4:$F$9,2,0)</f>
        <v>39</v>
      </c>
      <c r="AO5" s="11">
        <f t="shared" si="3"/>
        <v>3900100082</v>
      </c>
    </row>
    <row r="6">
      <c r="A6" s="11"/>
      <c r="B6" s="8"/>
      <c r="C6" s="116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73</v>
      </c>
      <c r="AA6" s="26">
        <f t="array" ref="AA6">VLOOKUP($U6,$AF$3:$AN$5,7,0)</f>
        <v>81</v>
      </c>
      <c r="AB6" s="26">
        <f t="array" ref="AB6">VLOOKUP($U6,$AF$3:$AN$5,8,0)</f>
        <v>-8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maymay  - (Португалия) Mentill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maymay  - (Португалия) Mentill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maymay  - (Португалия)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Chaos</v>
      </c>
      <c r="F14" s="102" t="str">
        <f t="shared" si="7"/>
        <v>Mentill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Chaos  - (Португалия) Mentill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Chaos</v>
      </c>
      <c r="F15" s="102" t="str">
        <f t="shared" si="7"/>
        <v>Mentill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Chaos  - (Португалия) Mentill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Chaos</v>
      </c>
      <c r="F16" s="102" t="str">
        <f t="shared" si="7"/>
        <v>Mentill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Chaos  - (Португалия) Mentill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Chaos  - (Италия) maymay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Chaos  - (Италия) maymay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maymay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Chaos  - (Италия) maymay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Mentill  - (Италия) maymay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Mentill  - (Италия) maymay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Mentill  - (Италия) maymay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Mentill</v>
      </c>
      <c r="F23" s="102" t="str">
        <f t="shared" ref="F23:F28" si="20">$E$6</f>
        <v>Chaos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Mentill  - (Аргентина) Chaos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Mentill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Mentill  - (Аргентина) Chaos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Mentill</v>
      </c>
      <c r="F25" s="102" t="str">
        <f t="shared" si="20"/>
        <v>Chaos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Mentill  - (Аргентина) Chaos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Chaos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maymay  - (Аргентина) Chaos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Chaos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maymay  - (Аргентина) Chaos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Chaos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maymay  - (Аргентина) Chaos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maymay  - (Португалия) Mentill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maymay  - (Португалия) Mentill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maymay  - (Португалия) Mentill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Chaos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Chaos  - (Португалия) Mentill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Chaos</v>
      </c>
      <c r="F33" s="102" t="str">
        <f t="shared" si="25"/>
        <v>Mentill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Chaos  - (Португалия) Mentill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Chaos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Chaos  - (Португалия) Mentill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maymay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Chaos  - (Италия) maymay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3</v>
      </c>
      <c r="J36" s="96"/>
      <c r="K36" s="102">
        <v>4.0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Chaos  - (Италия) maymay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Chaos  - (Италия) maymay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Mentill  - (Италия) maymay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Mentill  - (Италия) maymay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Mentill  - (Италия) maymay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Mentill</v>
      </c>
      <c r="F41" s="102" t="str">
        <f t="shared" ref="F41:F46" si="35">$E$6</f>
        <v>Chaos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Mentill  - (Аргентина) Chaos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Mentill</v>
      </c>
      <c r="F42" s="102" t="str">
        <f t="shared" si="35"/>
        <v>Chaos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Mentill  - (Аргентина) Chaos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Mentill</v>
      </c>
      <c r="F43" s="102" t="str">
        <f t="shared" si="35"/>
        <v>Chaos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Mentill  - (Аргентина) Chaos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Chaos</v>
      </c>
      <c r="G44" s="94">
        <f t="shared" si="8"/>
        <v>0</v>
      </c>
      <c r="H44" s="11"/>
      <c r="I44" s="94">
        <f t="shared" si="31"/>
        <v>3</v>
      </c>
      <c r="J44" s="11"/>
      <c r="K44" s="102">
        <v>0.0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maymay  - (Аргентина) Chaos</v>
      </c>
      <c r="V44" s="11" t="str">
        <f t="shared" si="11"/>
        <v>0:3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Chaos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maymay  - (Аргентина) Chaos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Chaos</v>
      </c>
      <c r="G46" s="94">
        <f t="shared" si="8"/>
        <v>1</v>
      </c>
      <c r="H46" s="11"/>
      <c r="I46" s="94">
        <f t="shared" si="31"/>
        <v>3</v>
      </c>
      <c r="J46" s="11"/>
      <c r="K46" s="102">
        <v>1.0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maymay  - (Аргентина) Chaos</v>
      </c>
      <c r="V46" s="11" t="str">
        <f t="shared" si="11"/>
        <v>1:3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7" t="s">
        <v>67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>
      <c r="A2" s="119" t="s">
        <v>68</v>
      </c>
      <c r="B2" s="120">
        <v>3.0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>
      <c r="A3" s="120" t="s">
        <v>69</v>
      </c>
      <c r="B3" s="120">
        <v>1.0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>
      <c r="A4" s="120" t="s">
        <v>70</v>
      </c>
      <c r="B4" s="120">
        <v>0.0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ht="15.75" customHeight="1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ht="15.75" customHeight="1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ht="15.75" customHeigh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ht="15.75" customHeight="1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ht="15.75" customHeight="1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ht="15.75" customHeight="1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ht="15.75" customHeight="1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ht="15.75" customHeight="1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ht="15.7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ht="15.7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ht="15.75" customHeight="1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ht="15.75" customHeight="1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ht="15.75" customHeight="1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ht="15.75" customHeight="1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ht="15.75" customHeight="1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ht="15.75" customHeight="1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ht="15.75" customHeight="1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ht="15.75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ht="15.75" customHeight="1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ht="15.75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ht="15.75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ht="15.75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ht="15.75" customHeight="1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ht="15.7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ht="15.7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ht="15.7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ht="15.7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ht="15.75" customHeight="1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ht="15.75" customHeight="1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ht="15.75" customHeigh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ht="15.75" customHeight="1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ht="15.75" customHeight="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ht="15.75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ht="15.75" customHeight="1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ht="15.75" customHeight="1">
      <c r="A55" s="118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ht="15.75" customHeight="1">
      <c r="A56" s="118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ht="15.75" customHeight="1">
      <c r="A57" s="118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ht="15.75" customHeight="1">
      <c r="A58" s="11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ht="15.75" customHeight="1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ht="15.75" customHeight="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ht="15.75" customHeight="1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ht="15.75" customHeight="1">
      <c r="A62" s="11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ht="15.75" customHeight="1">
      <c r="A63" s="11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ht="15.75" customHeight="1">
      <c r="A64" s="11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ht="15.75" customHeight="1">
      <c r="A65" s="118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ht="15.75" customHeight="1">
      <c r="A66" s="11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ht="15.75" customHeight="1">
      <c r="A67" s="11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ht="15.75" customHeight="1">
      <c r="A68" s="118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ht="15.75" customHeight="1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ht="15.75" customHeight="1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ht="15.75" customHeigh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ht="15.75" customHeight="1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ht="15.7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ht="15.75" customHeight="1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ht="15.75" customHeight="1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ht="15.75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ht="15.75" customHeight="1">
      <c r="A77" s="118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ht="15.75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ht="15.75" customHeight="1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ht="15.75" customHeight="1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ht="15.75" customHeight="1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ht="15.75" customHeight="1">
      <c r="A82" s="118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ht="15.75" customHeight="1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ht="15.75" customHeight="1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ht="15.75" customHeight="1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ht="15.75" customHeight="1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ht="15.75" customHeight="1">
      <c r="A87" s="118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ht="15.75" customHeight="1">
      <c r="A88" s="118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ht="15.75" customHeight="1">
      <c r="A89" s="118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ht="15.75" customHeight="1">
      <c r="A90" s="118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ht="15.75" customHeight="1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ht="15.75" customHeight="1">
      <c r="A92" s="118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ht="15.75" customHeight="1">
      <c r="A93" s="118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ht="15.75" customHeight="1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ht="15.75" customHeight="1">
      <c r="A95" s="118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ht="15.75" customHeight="1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ht="15.75" customHeight="1">
      <c r="A97" s="118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ht="15.75" customHeight="1">
      <c r="A98" s="1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ht="15.75" customHeight="1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ht="15.75" customHeight="1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ht="15.75" customHeight="1">
      <c r="A101" s="1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ht="15.75" customHeigh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ht="15.75" customHeight="1">
      <c r="A103" s="1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ht="15.75" customHeight="1">
      <c r="A104" s="1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ht="15.75" customHeight="1">
      <c r="A105" s="1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ht="15.75" customHeight="1">
      <c r="A106" s="1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ht="15.75" customHeight="1">
      <c r="A107" s="118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ht="15.75" customHeight="1">
      <c r="A108" s="118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ht="15.75" customHeight="1">
      <c r="A109" s="118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ht="15.75" customHeight="1">
      <c r="A110" s="118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ht="15.75" customHeight="1">
      <c r="A111" s="118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ht="15.75" customHeight="1">
      <c r="A112" s="118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ht="15.75" customHeight="1">
      <c r="A113" s="118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ht="15.75" customHeight="1">
      <c r="A114" s="118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ht="15.75" customHeight="1">
      <c r="A115" s="118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ht="15.75" customHeight="1">
      <c r="A116" s="118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ht="15.75" customHeight="1">
      <c r="A117" s="118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ht="15.75" customHeight="1">
      <c r="A118" s="118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ht="15.75" customHeight="1">
      <c r="A119" s="118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ht="15.75" customHeight="1">
      <c r="A120" s="118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ht="15.75" customHeight="1">
      <c r="A121" s="118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ht="15.75" customHeight="1">
      <c r="A122" s="118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ht="15.75" customHeight="1">
      <c r="A123" s="118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ht="15.75" customHeight="1">
      <c r="A124" s="118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ht="15.75" customHeight="1">
      <c r="A125" s="118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ht="15.75" customHeight="1">
      <c r="A126" s="118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ht="15.75" customHeight="1">
      <c r="A127" s="118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ht="15.75" customHeight="1">
      <c r="A128" s="118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ht="15.75" customHeight="1">
      <c r="A129" s="118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ht="15.75" customHeight="1">
      <c r="A130" s="118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ht="15.75" customHeight="1">
      <c r="A131" s="118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ht="15.75" customHeight="1">
      <c r="A132" s="118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ht="15.75" customHeight="1">
      <c r="A133" s="118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ht="15.75" customHeight="1">
      <c r="A134" s="118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ht="15.75" customHeight="1">
      <c r="A135" s="118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ht="15.75" customHeight="1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ht="15.75" customHeight="1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ht="15.75" customHeight="1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ht="15.75" customHeight="1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ht="15.75" customHeight="1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ht="15.75" customHeight="1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ht="15.75" customHeight="1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ht="15.75" customHeight="1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ht="15.75" customHeight="1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ht="15.75" customHeight="1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ht="15.75" customHeight="1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ht="15.75" customHeight="1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ht="15.75" customHeight="1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ht="15.75" customHeight="1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ht="15.75" customHeight="1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ht="15.75" customHeight="1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ht="15.75" customHeight="1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ht="15.75" customHeight="1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ht="15.75" customHeigh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ht="15.75" customHeight="1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ht="15.75" customHeight="1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ht="15.75" customHeight="1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ht="15.75" customHeight="1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ht="15.75" customHeight="1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ht="15.75" customHeight="1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ht="15.75" customHeight="1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ht="15.75" customHeight="1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ht="15.75" customHeight="1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ht="15.75" customHeight="1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ht="15.75" customHeight="1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ht="15.75" customHeight="1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ht="15.75" customHeight="1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ht="15.75" customHeight="1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ht="15.75" customHeight="1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ht="15.75" customHeight="1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ht="15.75" customHeight="1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ht="15.75" customHeight="1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ht="15.75" customHeight="1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ht="15.75" customHeight="1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ht="15.75" customHeight="1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ht="15.75" customHeight="1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ht="15.75" customHeight="1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ht="15.75" customHeight="1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ht="15.75" customHeight="1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ht="15.75" customHeight="1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ht="15.75" customHeight="1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ht="15.75" customHeight="1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ht="15.75" customHeigh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ht="15.75" customHeight="1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ht="15.75" customHeight="1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ht="15.75" customHeight="1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ht="15.75" customHeight="1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ht="15.75" customHeight="1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ht="15.75" customHeight="1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ht="15.75" customHeight="1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ht="15.75" customHeight="1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ht="15.75" customHeight="1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ht="15.75" customHeight="1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ht="15.75" customHeight="1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ht="15.75" customHeight="1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ht="15.75" customHeight="1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ht="15.75" customHeight="1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ht="15.75" customHeight="1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ht="15.75" customHeight="1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ht="15.75" customHeight="1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ht="15.75" customHeight="1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ht="15.75" customHeight="1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ht="15.75" customHeight="1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ht="15.75" customHeight="1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ht="15.75" customHeight="1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ht="15.75" customHeight="1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ht="15.75" customHeight="1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ht="15.75" customHeight="1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ht="15.75" customHeight="1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ht="15.75" customHeight="1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ht="15.75" customHeight="1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ht="15.75" customHeight="1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ht="15.75" customHeight="1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ht="15.75" customHeight="1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ht="15.75" customHeight="1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ht="15.75" customHeight="1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ht="15.75" customHeight="1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ht="15.75" customHeight="1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ht="15.75" customHeight="1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ht="15.75" customHeight="1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