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<sst xmlns="http://schemas.openxmlformats.org/spreadsheetml/2006/main" count="429" uniqueCount="71">
  <si>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</si>
  <si>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</si>
  <si>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</si>
  <si>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</si>
  <si>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</si>
  <si>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</si>
  <si>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</si>
  <si>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</si>
  <si>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</si>
  <si>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</si>
  <si>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</si>
  <si>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</si>
  <si>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</si>
  <si>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</si>
  <si>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</si>
  <si>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</si>
  <si>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</si>
  <si>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</si>
  <si>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</si>
  <si>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</si>
  <si>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</si>
  <si>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</si>
  <si>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</si>
  <si>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Артём И. </t>
  </si>
  <si>
    <t>Италия</t>
  </si>
  <si>
    <t>bullet</t>
  </si>
  <si>
    <t>Герман Г.</t>
  </si>
  <si>
    <t>Германия</t>
  </si>
  <si>
    <t>tamashii</t>
  </si>
  <si>
    <t xml:space="preserve">Евгений П. </t>
  </si>
  <si>
    <t>Аргентина</t>
  </si>
  <si>
    <t>Dresel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</si>
  <si>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</si>
  <si>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</si>
  <si>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</si>
  <si>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</si>
  <si>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</si>
  <si>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</si>
  <si>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</si>
  <si>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</si>
  <si>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</si>
  <si>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</si>
  <si>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</si>
  <si>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</si>
  <si>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</si>
  <si>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</si>
  <si>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</si>
  <si>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</si>
  <si>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</si>
  <si>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Павел Г.</t>
  </si>
  <si>
    <t>Испания</t>
  </si>
  <si>
    <t>Mentill</t>
  </si>
  <si>
    <t>Сергей Б.</t>
  </si>
  <si>
    <t>Ashao</t>
  </si>
  <si>
    <t>Тимофей Б.</t>
  </si>
  <si>
    <t>debosch</t>
  </si>
  <si>
    <t>ТУР4</t>
  </si>
  <si>
    <t>ТУР5</t>
  </si>
  <si>
    <t>ТУР6</t>
  </si>
  <si>
    <t>Артём М.</t>
  </si>
  <si>
    <t>⁠hrrorcane</t>
  </si>
  <si>
    <t>Эдуард А.</t>
  </si>
  <si>
    <t>masterp1ece</t>
  </si>
  <si>
    <t>Илья Ш.</t>
  </si>
  <si>
    <t>maymay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</si>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</sst>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3" fontId="7" numFmtId="0" xfId="0" applyAlignment="1" applyBorder="1" applyFont="1">
      <alignment horizontal="center" readingOrder="0" vertical="bottom"/>
    </xf>
    <xf borderId="4" fillId="0" fontId="7" numFmtId="164" xfId="0" applyAlignment="1" applyBorder="1" applyFont="1" applyNumberFormat="1">
      <alignment horizontal="center" vertical="bottom"/>
    </xf>
    <xf borderId="4" fillId="0" fontId="7" numFmtId="0" xfId="0" applyAlignment="1" applyBorder="1" applyFon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45658.0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45658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13</v>
      </c>
      <c r="AI3" s="7">
        <f t="array" ref="AI3">SUM((home=AF3)*(homescore=visitorscore)*ISNUMBER(visitorscore),(visitor=AF3)*(visitorscore=homescore)*ISNUMBER(homescore))</f>
        <v>7</v>
      </c>
      <c r="AJ3" s="7">
        <f t="array" ref="AJ3">SUM((home=AF3)*(homescore&lt;visitorscore),(visitor=AF3)*(visitorscore&lt;homescore))</f>
        <v>4</v>
      </c>
      <c r="AK3" s="31">
        <f t="array" ref="AK3">SUMIF(home,AF3,homescore)+SUMIF(visitor,AF3,visitorscore)</f>
        <v>82</v>
      </c>
      <c r="AL3" s="32">
        <f t="array" ref="AL3">SUMIF(home,AF3,visitorscore)+SUMIF(visitor,AF3,homescore)</f>
        <v>68</v>
      </c>
      <c r="AM3" s="7">
        <f t="shared" ref="AM3:AM5" si="2">AK3-AL3</f>
        <v>14</v>
      </c>
      <c r="AN3" s="31">
        <f t="array" ref="AN3">AH3*Options!$B$2+AI3*Options!$B$3+AJ3*Options!$B$4+VLOOKUP(AF3,$E$4:$F$9,2,0)</f>
        <v>46</v>
      </c>
      <c r="AO3" s="11">
        <f t="shared" ref="AO3:AO5" si="3">AK3+AM3*10000+AN3*100000000</f>
        <v>4600140082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7</v>
      </c>
      <c r="Y4" s="26">
        <f t="array" ref="Y4">VLOOKUP($U4,$AF$3:$AN$5,5,0)</f>
        <v>4</v>
      </c>
      <c r="Z4" s="26">
        <f t="array" ref="Z4">VLOOKUP($U4,$AF$3:$AN$5,6,0)</f>
        <v>82</v>
      </c>
      <c r="AA4" s="26">
        <f t="array" ref="AA4">VLOOKUP($U4,$AF$3:$AN$5,7,0)</f>
        <v>68</v>
      </c>
      <c r="AB4" s="26">
        <f t="array" ref="AB4">VLOOKUP($U4,$AF$3:$AN$5,8,0)</f>
        <v>14</v>
      </c>
      <c r="AC4" s="26">
        <f t="array" ref="AC4">VLOOKUP($U4,$AF$3:$AN$5,9,0)</f>
        <v>46</v>
      </c>
      <c r="AD4" s="38"/>
      <c r="AE4" s="11"/>
      <c r="AF4" s="39" t="str">
        <f t="shared" si="1"/>
        <v>tamashii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8</v>
      </c>
      <c r="AJ4" s="7">
        <f t="array" ref="AJ4">SUM((home=AF4)*(homescore&lt;visitorscore),(visitor=AF4)*(visitorscore&lt;homescore))</f>
        <v>11</v>
      </c>
      <c r="AK4" s="31">
        <f t="array" ref="AK4">SUMIF(home,AF4,homescore)+SUMIF(visitor,AF4,visitorscore)</f>
        <v>70</v>
      </c>
      <c r="AL4" s="32">
        <f t="array" ref="AL4">SUMIF(home,AF4,visitorscore)+SUMIF(visitor,AF4,homescore)</f>
        <v>82</v>
      </c>
      <c r="AM4" s="7">
        <f t="shared" si="2"/>
        <v>-12</v>
      </c>
      <c r="AN4" s="31">
        <f t="array" ref="AN4">AH4*Options!$B$2+AI4*Options!$B$3+AJ4*Options!$B$4+VLOOKUP(AF4,$E$4:$F$9,2,0)</f>
        <v>23</v>
      </c>
      <c r="AO4" s="11">
        <f t="shared" si="3"/>
        <v>2299880070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5</v>
      </c>
      <c r="Y5" s="26">
        <f t="array" ref="Y5">VLOOKUP($U5,$AF$3:$AN$5,5,0)</f>
        <v>11</v>
      </c>
      <c r="Z5" s="26">
        <f t="array" ref="Z5">VLOOKUP($U5,$AF$3:$AN$5,6,0)</f>
        <v>82</v>
      </c>
      <c r="AA5" s="26">
        <f t="array" ref="AA5">VLOOKUP($U5,$AF$3:$AN$5,7,0)</f>
        <v>84</v>
      </c>
      <c r="AB5" s="26">
        <f t="array" ref="AB5">VLOOKUP($U5,$AF$3:$AN$5,8,0)</f>
        <v>-2</v>
      </c>
      <c r="AC5" s="26">
        <f t="array" ref="AC5">VLOOKUP($U5,$AF$3:$AN$5,9,0)</f>
        <v>29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5</v>
      </c>
      <c r="AJ5" s="7">
        <f t="array" ref="AJ5">SUM((home=AF5)*(homescore&lt;visitorscore),(visitor=AF5)*(visitorscore&lt;homescore))</f>
        <v>11</v>
      </c>
      <c r="AK5" s="31">
        <f t="array" ref="AK5">SUMIF(home,AF5,homescore)+SUMIF(visitor,AF5,visitorscore)</f>
        <v>82</v>
      </c>
      <c r="AL5" s="32">
        <f t="array" ref="AL5">SUMIF(home,AF5,visitorscore)+SUMIF(visitor,AF5,homescore)</f>
        <v>84</v>
      </c>
      <c r="AM5" s="7">
        <f t="shared" si="2"/>
        <v>-2</v>
      </c>
      <c r="AN5" s="31">
        <f t="array" ref="AN5">AH5*Options!$B$2+AI5*Options!$B$3+AJ5*Options!$B$4+VLOOKUP(AF5,$E$4:$F$9,2,0)</f>
        <v>29</v>
      </c>
      <c r="AO5" s="11">
        <f t="shared" si="3"/>
        <v>2899980082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tamashii</v>
      </c>
      <c r="V6" s="49">
        <f t="array" ref="V6">VLOOKUP($U6,$AF$3:$AN$5,2,0)</f>
        <v>24</v>
      </c>
      <c r="W6" s="50">
        <f t="array" ref="W6">VLOOKUP($U6,$AF$3:$AN$5,3,0)</f>
        <v>5</v>
      </c>
      <c r="X6" s="50">
        <f t="array" ref="X6">VLOOKUP($U6,$AF$3:$AN$5,4,0)</f>
        <v>8</v>
      </c>
      <c r="Y6" s="50">
        <f t="array" ref="Y6">VLOOKUP($U6,$AF$3:$AN$5,5,0)</f>
        <v>11</v>
      </c>
      <c r="Z6" s="50">
        <f t="array" ref="Z6">VLOOKUP($U6,$AF$3:$AN$5,6,0)</f>
        <v>70</v>
      </c>
      <c r="AA6" s="50">
        <f t="array" ref="AA6">VLOOKUP($U6,$AF$3:$AN$5,7,0)</f>
        <v>82</v>
      </c>
      <c r="AB6" s="50">
        <f t="array" ref="AB6">VLOOKUP($U6,$AF$3:$AN$5,8,0)</f>
        <v>-12</v>
      </c>
      <c r="AC6" s="50">
        <f t="array" ref="AC6">VLOOKUP($U6,$AF$3:$AN$5,9,0)</f>
        <v>23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bullet</v>
      </c>
      <c r="F11" s="68" t="str">
        <f t="shared" ref="F11:F16" si="7">$E$5</f>
        <v>tamashii</v>
      </c>
      <c r="G11" s="56">
        <f t="shared" ref="G11:G46" si="8">SUM(K11)</f>
        <v>4</v>
      </c>
      <c r="H11" s="58"/>
      <c r="I11" s="56">
        <f t="shared" ref="I11:I17" si="9">SUM(L11)</f>
        <v>3</v>
      </c>
      <c r="J11" s="58"/>
      <c r="K11" s="68">
        <v>4.0</v>
      </c>
      <c r="L11" s="68">
        <v>3.0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bullet  - (Германия) tamashii</v>
      </c>
      <c r="V11" s="41" t="str">
        <f t="shared" ref="V11:V46" si="11">TEXT(G11,"0")&amp;":"&amp;TEXT(I11,"0")</f>
        <v>4:3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bullet</v>
      </c>
      <c r="F12" s="68" t="str">
        <f t="shared" si="7"/>
        <v>tamashii</v>
      </c>
      <c r="G12" s="56">
        <f t="shared" si="8"/>
        <v>0</v>
      </c>
      <c r="H12" s="58"/>
      <c r="I12" s="56">
        <f t="shared" si="9"/>
        <v>0</v>
      </c>
      <c r="J12" s="58"/>
      <c r="K12" s="68" t="s">
        <v>41</v>
      </c>
      <c r="L12" s="68" t="s">
        <v>41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bullet  - (Германия) tamashii</v>
      </c>
      <c r="V12" s="41" t="str">
        <f t="shared" si="11"/>
        <v>0:0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bullet</v>
      </c>
      <c r="F13" s="68" t="str">
        <f t="shared" si="7"/>
        <v>tamashii</v>
      </c>
      <c r="G13" s="56">
        <f t="shared" si="8"/>
        <v>4</v>
      </c>
      <c r="H13" s="58"/>
      <c r="I13" s="56">
        <f t="shared" si="9"/>
        <v>2</v>
      </c>
      <c r="J13" s="58"/>
      <c r="K13" s="68">
        <v>4.0</v>
      </c>
      <c r="L13" s="68">
        <v>2.0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bullet  - (Германия) tamashii</v>
      </c>
      <c r="V13" s="41" t="str">
        <f t="shared" si="11"/>
        <v>4:2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Dresel</v>
      </c>
      <c r="F14" s="68" t="str">
        <f t="shared" si="7"/>
        <v>tamashii</v>
      </c>
      <c r="G14" s="56">
        <f t="shared" si="8"/>
        <v>4</v>
      </c>
      <c r="H14" s="58"/>
      <c r="I14" s="56">
        <f t="shared" si="9"/>
        <v>2</v>
      </c>
      <c r="J14" s="58"/>
      <c r="K14" s="68">
        <v>4.0</v>
      </c>
      <c r="L14" s="68">
        <v>2.0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Dresel  - (Германия) tamashii</v>
      </c>
      <c r="V14" s="41" t="str">
        <f t="shared" si="11"/>
        <v>4:2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Dresel</v>
      </c>
      <c r="F15" s="68" t="str">
        <f t="shared" si="7"/>
        <v>tamashii</v>
      </c>
      <c r="G15" s="56">
        <f t="shared" si="8"/>
        <v>5</v>
      </c>
      <c r="H15" s="58"/>
      <c r="I15" s="56">
        <f t="shared" si="9"/>
        <v>4</v>
      </c>
      <c r="J15" s="58"/>
      <c r="K15" s="68">
        <v>5.0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Dresel  - (Германия) tamashii</v>
      </c>
      <c r="V15" s="41" t="str">
        <f t="shared" si="11"/>
        <v>5:4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Dresel</v>
      </c>
      <c r="F16" s="68" t="str">
        <f t="shared" si="7"/>
        <v>tamashii</v>
      </c>
      <c r="G16" s="56">
        <f t="shared" si="8"/>
        <v>3</v>
      </c>
      <c r="H16" s="58"/>
      <c r="I16" s="56">
        <f t="shared" si="9"/>
        <v>4</v>
      </c>
      <c r="J16" s="58"/>
      <c r="K16" s="68">
        <v>3.0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Dresel  - (Германия) tamashii</v>
      </c>
      <c r="V16" s="41" t="str">
        <f t="shared" si="11"/>
        <v>3:4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Dresel</v>
      </c>
      <c r="F17" s="68" t="str">
        <f t="shared" ref="F17:F22" si="15">$E$4</f>
        <v>bullet</v>
      </c>
      <c r="G17" s="56">
        <f t="shared" si="8"/>
        <v>3</v>
      </c>
      <c r="H17" s="58"/>
      <c r="I17" s="56">
        <f t="shared" si="9"/>
        <v>4</v>
      </c>
      <c r="J17" s="58"/>
      <c r="K17" s="50">
        <v>3.0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Dresel  - (Италия) bullet</v>
      </c>
      <c r="V17" s="41" t="str">
        <f t="shared" si="11"/>
        <v>3:4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Dresel</v>
      </c>
      <c r="F18" s="68" t="str">
        <f t="shared" si="15"/>
        <v>bullet</v>
      </c>
      <c r="G18" s="56">
        <f t="shared" si="8"/>
        <v>2</v>
      </c>
      <c r="H18" s="58"/>
      <c r="I18" s="56">
        <f t="shared" ref="I18:I22" si="16">SUM(L18,O18)</f>
        <v>4</v>
      </c>
      <c r="J18" s="58"/>
      <c r="K18" s="68">
        <v>2.0</v>
      </c>
      <c r="L18" s="68">
        <v>4.0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Dresel  - (Италия) bullet</v>
      </c>
      <c r="V18" s="41" t="str">
        <f t="shared" si="11"/>
        <v>2:4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Dresel</v>
      </c>
      <c r="F19" s="68" t="str">
        <f t="shared" si="15"/>
        <v>bullet</v>
      </c>
      <c r="G19" s="56">
        <f t="shared" si="8"/>
        <v>2</v>
      </c>
      <c r="H19" s="58"/>
      <c r="I19" s="56">
        <f t="shared" si="16"/>
        <v>3</v>
      </c>
      <c r="J19" s="68"/>
      <c r="K19" s="75">
        <v>2.0</v>
      </c>
      <c r="L19" s="68">
        <v>3.0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Dresel  - (Италия) bullet</v>
      </c>
      <c r="V19" s="41" t="str">
        <f t="shared" si="11"/>
        <v>2:3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tamashii</v>
      </c>
      <c r="F20" s="68" t="str">
        <f t="shared" si="15"/>
        <v>bullet</v>
      </c>
      <c r="G20" s="56">
        <f t="shared" si="8"/>
        <v>2</v>
      </c>
      <c r="H20" s="58"/>
      <c r="I20" s="56">
        <f t="shared" si="16"/>
        <v>3</v>
      </c>
      <c r="J20" s="58"/>
      <c r="K20" s="68">
        <v>2.0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tamashii  - (Италия) bullet</v>
      </c>
      <c r="V20" s="41" t="str">
        <f t="shared" si="11"/>
        <v>2:3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tamashii</v>
      </c>
      <c r="F21" s="68" t="str">
        <f t="shared" si="15"/>
        <v>bullet</v>
      </c>
      <c r="G21" s="56">
        <f t="shared" si="8"/>
        <v>3</v>
      </c>
      <c r="H21" s="58"/>
      <c r="I21" s="56">
        <f t="shared" si="16"/>
        <v>3</v>
      </c>
      <c r="J21" s="58"/>
      <c r="K21" s="68">
        <v>3.0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tamashii  - (Италия) bullet</v>
      </c>
      <c r="V21" s="41" t="str">
        <f t="shared" si="11"/>
        <v>3:3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tamashii</v>
      </c>
      <c r="F22" s="68" t="str">
        <f t="shared" si="15"/>
        <v>bullet</v>
      </c>
      <c r="G22" s="56">
        <f t="shared" si="8"/>
        <v>0</v>
      </c>
      <c r="H22" s="58"/>
      <c r="I22" s="56">
        <f t="shared" si="16"/>
        <v>0</v>
      </c>
      <c r="J22" s="58"/>
      <c r="K22" s="68" t="s">
        <v>41</v>
      </c>
      <c r="L22" s="68" t="s">
        <v>41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tamashii  - (Италия) bullet</v>
      </c>
      <c r="V22" s="41" t="str">
        <f t="shared" si="11"/>
        <v>0:0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tamashii</v>
      </c>
      <c r="F23" s="68" t="str">
        <f t="shared" ref="F23:F28" si="20">$E$6</f>
        <v>Dresel</v>
      </c>
      <c r="G23" s="56">
        <f t="shared" si="8"/>
        <v>5</v>
      </c>
      <c r="H23" s="58"/>
      <c r="I23" s="56">
        <f t="shared" ref="I23:I29" si="21">SUM(L23)</f>
        <v>5</v>
      </c>
      <c r="J23" s="58"/>
      <c r="K23" s="68">
        <v>5.0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tamashii  - (Аргентина) Dresel</v>
      </c>
      <c r="V23" s="41" t="str">
        <f t="shared" si="11"/>
        <v>5:5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tamashii</v>
      </c>
      <c r="F24" s="68" t="str">
        <f t="shared" si="20"/>
        <v>Dresel</v>
      </c>
      <c r="G24" s="56">
        <f t="shared" si="8"/>
        <v>3</v>
      </c>
      <c r="H24" s="58"/>
      <c r="I24" s="56">
        <f t="shared" si="21"/>
        <v>1</v>
      </c>
      <c r="J24" s="58"/>
      <c r="K24" s="68">
        <v>3.0</v>
      </c>
      <c r="L24" s="68">
        <v>1.0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tamashii  - (Аргентина) Dresel</v>
      </c>
      <c r="V24" s="41" t="str">
        <f t="shared" si="11"/>
        <v>3:1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tamashii</v>
      </c>
      <c r="F25" s="68" t="str">
        <f t="shared" si="20"/>
        <v>Dresel</v>
      </c>
      <c r="G25" s="56">
        <f t="shared" si="8"/>
        <v>3</v>
      </c>
      <c r="H25" s="58"/>
      <c r="I25" s="56">
        <f t="shared" si="21"/>
        <v>4</v>
      </c>
      <c r="J25" s="58"/>
      <c r="K25" s="77">
        <v>3.0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tamashii  - (Аргентина) Dresel</v>
      </c>
      <c r="V25" s="41" t="str">
        <f t="shared" si="11"/>
        <v>3:4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bullet</v>
      </c>
      <c r="F26" s="68" t="str">
        <f t="shared" si="20"/>
        <v>Dresel</v>
      </c>
      <c r="G26" s="56">
        <f t="shared" si="8"/>
        <v>4</v>
      </c>
      <c r="H26" s="58"/>
      <c r="I26" s="56">
        <f t="shared" si="21"/>
        <v>2</v>
      </c>
      <c r="J26" s="58"/>
      <c r="K26" s="77">
        <v>4.0</v>
      </c>
      <c r="L26" s="77">
        <v>2.0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bullet  - (Аргентина) Dresel</v>
      </c>
      <c r="V26" s="41" t="str">
        <f t="shared" si="11"/>
        <v>4:2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bullet</v>
      </c>
      <c r="F27" s="68" t="str">
        <f t="shared" si="20"/>
        <v>Dresel</v>
      </c>
      <c r="G27" s="56">
        <f t="shared" si="8"/>
        <v>4</v>
      </c>
      <c r="H27" s="58"/>
      <c r="I27" s="56">
        <f t="shared" si="21"/>
        <v>2</v>
      </c>
      <c r="J27" s="58"/>
      <c r="K27" s="77">
        <v>4.0</v>
      </c>
      <c r="L27" s="77">
        <v>2.0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bullet  - (Аргентина) Dresel</v>
      </c>
      <c r="V27" s="41" t="str">
        <f t="shared" si="11"/>
        <v>4:2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bullet</v>
      </c>
      <c r="F28" s="68" t="str">
        <f t="shared" si="20"/>
        <v>Dresel</v>
      </c>
      <c r="G28" s="56">
        <f t="shared" si="8"/>
        <v>5</v>
      </c>
      <c r="H28" s="58"/>
      <c r="I28" s="56">
        <f t="shared" si="21"/>
        <v>3</v>
      </c>
      <c r="J28" s="58"/>
      <c r="K28" s="68">
        <v>5.0</v>
      </c>
      <c r="L28" s="68">
        <v>3.0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bullet  - (Аргентина) Dresel</v>
      </c>
      <c r="V28" s="41" t="str">
        <f t="shared" si="11"/>
        <v>5:3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bullet</v>
      </c>
      <c r="F29" s="68" t="str">
        <f t="shared" ref="F29:F34" si="25">$E$5</f>
        <v>tamashii</v>
      </c>
      <c r="G29" s="56">
        <f t="shared" si="8"/>
        <v>4</v>
      </c>
      <c r="H29" s="58"/>
      <c r="I29" s="56">
        <f t="shared" si="21"/>
        <v>1</v>
      </c>
      <c r="J29" s="56"/>
      <c r="K29" s="78">
        <v>4.0</v>
      </c>
      <c r="L29" s="68">
        <v>1.0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bullet  - (Германия) tamashii</v>
      </c>
      <c r="V29" s="41" t="str">
        <f t="shared" si="11"/>
        <v>4:1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bullet</v>
      </c>
      <c r="F30" s="68" t="str">
        <f t="shared" si="25"/>
        <v>tamashii</v>
      </c>
      <c r="G30" s="56">
        <f t="shared" si="8"/>
        <v>5</v>
      </c>
      <c r="H30" s="58"/>
      <c r="I30" s="56">
        <f t="shared" ref="I30:I34" si="26">SUM(L30,O30)</f>
        <v>5</v>
      </c>
      <c r="J30" s="58"/>
      <c r="K30" s="68">
        <v>5.0</v>
      </c>
      <c r="L30" s="68">
        <v>5.0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bullet  - (Германия) tamashii</v>
      </c>
      <c r="V30" s="41" t="str">
        <f t="shared" si="11"/>
        <v>5:5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bullet</v>
      </c>
      <c r="F31" s="68" t="str">
        <f t="shared" si="25"/>
        <v>tamashii</v>
      </c>
      <c r="G31" s="56">
        <f t="shared" si="8"/>
        <v>5</v>
      </c>
      <c r="H31" s="58"/>
      <c r="I31" s="56">
        <f t="shared" si="26"/>
        <v>3</v>
      </c>
      <c r="J31" s="58"/>
      <c r="K31" s="68">
        <v>5.0</v>
      </c>
      <c r="L31" s="68">
        <v>3.0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bullet  - (Германия) tamashii</v>
      </c>
      <c r="V31" s="41" t="str">
        <f t="shared" si="11"/>
        <v>5:3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Dresel</v>
      </c>
      <c r="F32" s="68" t="str">
        <f t="shared" si="25"/>
        <v>tamashii</v>
      </c>
      <c r="G32" s="56">
        <f t="shared" si="8"/>
        <v>4</v>
      </c>
      <c r="H32" s="58"/>
      <c r="I32" s="56">
        <f t="shared" si="26"/>
        <v>1</v>
      </c>
      <c r="J32" s="58"/>
      <c r="K32" s="68">
        <v>4.0</v>
      </c>
      <c r="L32" s="68">
        <v>1.0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Dresel  - (Германия) tamashii</v>
      </c>
      <c r="V32" s="41" t="str">
        <f t="shared" si="11"/>
        <v>4:1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Dresel</v>
      </c>
      <c r="F33" s="68" t="str">
        <f t="shared" si="25"/>
        <v>tamashii</v>
      </c>
      <c r="G33" s="56">
        <f t="shared" si="8"/>
        <v>5</v>
      </c>
      <c r="H33" s="58"/>
      <c r="I33" s="56">
        <f t="shared" si="26"/>
        <v>3</v>
      </c>
      <c r="J33" s="58">
        <v>5.0</v>
      </c>
      <c r="K33" s="68">
        <v>5.0</v>
      </c>
      <c r="L33" s="68">
        <v>3.0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Dresel  - (Германия) tamashii</v>
      </c>
      <c r="V33" s="41" t="str">
        <f t="shared" si="11"/>
        <v>5:3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Dresel</v>
      </c>
      <c r="F34" s="68" t="str">
        <f t="shared" si="25"/>
        <v>tamashii</v>
      </c>
      <c r="G34" s="56">
        <f t="shared" si="8"/>
        <v>3</v>
      </c>
      <c r="H34" s="58"/>
      <c r="I34" s="56">
        <f t="shared" si="26"/>
        <v>4</v>
      </c>
      <c r="J34" s="58">
        <v>2.0</v>
      </c>
      <c r="K34" s="68">
        <v>3.0</v>
      </c>
      <c r="L34" s="68">
        <v>4.0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Dresel  - (Германия) tamashii</v>
      </c>
      <c r="V34" s="41" t="str">
        <f t="shared" si="11"/>
        <v>3:4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Dresel</v>
      </c>
      <c r="F35" s="68" t="str">
        <f t="shared" ref="F35:F40" si="30">$E$4</f>
        <v>bullet</v>
      </c>
      <c r="G35" s="56">
        <f t="shared" si="8"/>
        <v>4</v>
      </c>
      <c r="H35" s="58"/>
      <c r="I35" s="56">
        <f t="shared" ref="I35:I46" si="31">SUM(L35)</f>
        <v>4</v>
      </c>
      <c r="J35" s="58">
        <v>3.0</v>
      </c>
      <c r="K35" s="68">
        <v>4.0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Dresel  - (Италия) bullet</v>
      </c>
      <c r="V35" s="41" t="str">
        <f t="shared" si="11"/>
        <v>4:4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Dresel</v>
      </c>
      <c r="F36" s="68" t="str">
        <f t="shared" si="30"/>
        <v>bullet</v>
      </c>
      <c r="G36" s="56">
        <f t="shared" si="8"/>
        <v>4</v>
      </c>
      <c r="H36" s="58"/>
      <c r="I36" s="56">
        <f t="shared" si="31"/>
        <v>1</v>
      </c>
      <c r="J36" s="58"/>
      <c r="K36" s="68">
        <v>4.0</v>
      </c>
      <c r="L36" s="68">
        <v>1.0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Dresel  - (Италия) bullet</v>
      </c>
      <c r="V36" s="41" t="str">
        <f t="shared" si="11"/>
        <v>4:1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Dresel</v>
      </c>
      <c r="F37" s="68" t="str">
        <f t="shared" si="30"/>
        <v>bullet</v>
      </c>
      <c r="G37" s="56">
        <f t="shared" si="8"/>
        <v>5</v>
      </c>
      <c r="H37" s="58"/>
      <c r="I37" s="56">
        <f t="shared" si="31"/>
        <v>4</v>
      </c>
      <c r="J37" s="58"/>
      <c r="K37" s="68">
        <v>5.0</v>
      </c>
      <c r="L37" s="68">
        <v>4.0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Dresel  - (Италия) bullet</v>
      </c>
      <c r="V37" s="41" t="str">
        <f t="shared" si="11"/>
        <v>5:4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tamashii</v>
      </c>
      <c r="F38" s="68" t="str">
        <f t="shared" si="30"/>
        <v>bullet</v>
      </c>
      <c r="G38" s="56">
        <f t="shared" si="8"/>
        <v>2</v>
      </c>
      <c r="H38" s="41"/>
      <c r="I38" s="56">
        <f t="shared" si="31"/>
        <v>3</v>
      </c>
      <c r="J38" s="41"/>
      <c r="K38" s="68">
        <v>2.0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tamashii  - (Италия) bullet</v>
      </c>
      <c r="V38" s="41" t="str">
        <f t="shared" si="11"/>
        <v>2:3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tamashii</v>
      </c>
      <c r="F39" s="68" t="str">
        <f t="shared" si="30"/>
        <v>bullet</v>
      </c>
      <c r="G39" s="56">
        <f t="shared" si="8"/>
        <v>4</v>
      </c>
      <c r="H39" s="41"/>
      <c r="I39" s="56">
        <f t="shared" si="31"/>
        <v>2</v>
      </c>
      <c r="J39" s="41"/>
      <c r="K39" s="68">
        <v>4.0</v>
      </c>
      <c r="L39" s="68">
        <v>2.0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tamashii  - (Италия) bullet</v>
      </c>
      <c r="V39" s="41" t="str">
        <f t="shared" si="11"/>
        <v>4:2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tamashii</v>
      </c>
      <c r="F40" s="68" t="str">
        <f t="shared" si="30"/>
        <v>bullet</v>
      </c>
      <c r="G40" s="56">
        <f t="shared" si="8"/>
        <v>5</v>
      </c>
      <c r="H40" s="41"/>
      <c r="I40" s="56">
        <f t="shared" si="31"/>
        <v>5</v>
      </c>
      <c r="J40" s="41"/>
      <c r="K40" s="68">
        <v>5.0</v>
      </c>
      <c r="L40" s="68">
        <v>5.0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tamashii  - (Италия) bullet</v>
      </c>
      <c r="V40" s="41" t="str">
        <f t="shared" si="11"/>
        <v>5:5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tamashii</v>
      </c>
      <c r="F41" s="68" t="str">
        <f t="shared" ref="F41:F46" si="35">$E$6</f>
        <v>Dresel</v>
      </c>
      <c r="G41" s="56">
        <f t="shared" si="8"/>
        <v>3</v>
      </c>
      <c r="H41" s="41"/>
      <c r="I41" s="56">
        <f t="shared" si="31"/>
        <v>2</v>
      </c>
      <c r="J41" s="41"/>
      <c r="K41" s="68">
        <v>3.0</v>
      </c>
      <c r="L41" s="68">
        <v>2.0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tamashii  - (Аргентина) Dresel</v>
      </c>
      <c r="V41" s="41" t="str">
        <f t="shared" si="11"/>
        <v>3:2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tamashii</v>
      </c>
      <c r="F42" s="68" t="str">
        <f t="shared" si="35"/>
        <v>Dresel</v>
      </c>
      <c r="G42" s="56">
        <f t="shared" si="8"/>
        <v>4</v>
      </c>
      <c r="H42" s="41"/>
      <c r="I42" s="56">
        <f t="shared" si="31"/>
        <v>4</v>
      </c>
      <c r="J42" s="41">
        <v>3.0</v>
      </c>
      <c r="K42" s="68">
        <v>4.0</v>
      </c>
      <c r="L42" s="68">
        <v>4.0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tamashii  - (Аргентина) Dresel</v>
      </c>
      <c r="V42" s="41" t="str">
        <f t="shared" si="11"/>
        <v>4:4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tamashii</v>
      </c>
      <c r="F43" s="68" t="str">
        <f t="shared" si="35"/>
        <v>Dresel</v>
      </c>
      <c r="G43" s="56">
        <f t="shared" si="8"/>
        <v>4</v>
      </c>
      <c r="H43" s="41"/>
      <c r="I43" s="56">
        <f t="shared" si="31"/>
        <v>4</v>
      </c>
      <c r="J43" s="41"/>
      <c r="K43" s="68">
        <v>4.0</v>
      </c>
      <c r="L43" s="68">
        <v>4.0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tamashii  - (Аргентина) Dresel</v>
      </c>
      <c r="V43" s="41" t="str">
        <f t="shared" si="11"/>
        <v>4:4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bullet</v>
      </c>
      <c r="F44" s="68" t="str">
        <f t="shared" si="35"/>
        <v>Dresel</v>
      </c>
      <c r="G44" s="56">
        <f t="shared" si="8"/>
        <v>2</v>
      </c>
      <c r="H44" s="41"/>
      <c r="I44" s="56">
        <f t="shared" si="31"/>
        <v>4</v>
      </c>
      <c r="J44" s="41"/>
      <c r="K44" s="68">
        <v>2.0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bullet  - (Аргентина) Dresel</v>
      </c>
      <c r="V44" s="41" t="str">
        <f t="shared" si="11"/>
        <v>2:4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bullet</v>
      </c>
      <c r="F45" s="68" t="str">
        <f t="shared" si="35"/>
        <v>Dresel</v>
      </c>
      <c r="G45" s="56">
        <f t="shared" si="8"/>
        <v>4</v>
      </c>
      <c r="H45" s="41"/>
      <c r="I45" s="56">
        <f t="shared" si="31"/>
        <v>4</v>
      </c>
      <c r="J45" s="41"/>
      <c r="K45" s="68">
        <v>4.0</v>
      </c>
      <c r="L45" s="68">
        <v>4.0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bullet  - (Аргентина) Dresel</v>
      </c>
      <c r="V45" s="41" t="str">
        <f t="shared" si="11"/>
        <v>4:4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bullet</v>
      </c>
      <c r="F46" s="68" t="str">
        <f t="shared" si="35"/>
        <v>Dresel</v>
      </c>
      <c r="G46" s="56">
        <f t="shared" si="8"/>
        <v>5</v>
      </c>
      <c r="H46" s="41"/>
      <c r="I46" s="56">
        <f t="shared" si="31"/>
        <v>3</v>
      </c>
      <c r="J46" s="41"/>
      <c r="K46" s="68">
        <v>5.0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bullet  - (Аргентина) Dresel</v>
      </c>
      <c r="V46" s="41" t="str">
        <f t="shared" si="11"/>
        <v>5:3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45658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45658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8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9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87</v>
      </c>
      <c r="AL3" s="32">
        <f t="array" ref="AL3">SUMIF('ТУР2'!home,AF3,'ТУР2'!visitorscore)+SUMIF('ТУР2'!visitor,AF3,'ТУР2'!homescore)</f>
        <v>82</v>
      </c>
      <c r="AM3" s="7">
        <f t="shared" ref="AM3:AM5" si="2">AK3-AL3</f>
        <v>5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3300050087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82</v>
      </c>
      <c r="AA4" s="26">
        <f t="array" ref="AA4">VLOOKUP($U4,$AF$3:$AN$5,7,0)</f>
        <v>80</v>
      </c>
      <c r="AB4" s="26">
        <f t="array" ref="AB4">VLOOKUP($U4,$AF$3:$AN$5,8,0)</f>
        <v>2</v>
      </c>
      <c r="AC4" s="26">
        <f t="array" ref="AC4">VLOOKUP($U4,$AF$3:$AN$5,9,0)</f>
        <v>39</v>
      </c>
      <c r="AD4" s="38"/>
      <c r="AE4" s="11"/>
      <c r="AF4" s="39" t="str">
        <f t="shared" si="1"/>
        <v>tamashii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5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9</v>
      </c>
      <c r="AJ4" s="7">
        <f t="array" ref="AJ4">SUM(('ТУР2'!home=AF4)*('ТУР2'!homescore&lt;'ТУР2'!visitorscore),('ТУР2'!visitor=AF4)*('ТУР2'!visitorscore&lt;'ТУР2'!homescore))</f>
        <v>10</v>
      </c>
      <c r="AK4" s="31">
        <f t="array" ref="AK4">SUMIF('ТУР2'!home,AF4,'ТУР2'!homescore)+SUMIF('ТУР2'!visitor,AF4,'ТУР2'!visitorscore)</f>
        <v>76</v>
      </c>
      <c r="AL4" s="32">
        <f t="array" ref="AL4">SUMIF('ТУР2'!home,AF4,'ТУР2'!visitorscore)+SUMIF('ТУР2'!visitor,AF4,'ТУР2'!homescore)</f>
        <v>83</v>
      </c>
      <c r="AM4" s="7">
        <f t="shared" si="2"/>
        <v>-7</v>
      </c>
      <c r="AN4" s="31">
        <f t="array" ref="AN4">AH4*Options!$B$2+AI4*Options!$B$3+AJ4*Options!$B$4+VLOOKUP(AF4,$E$4:$F$9,2,0)</f>
        <v>24</v>
      </c>
      <c r="AO4" s="11">
        <f t="shared" si="3"/>
        <v>2399930076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87</v>
      </c>
      <c r="AA5" s="26">
        <f t="array" ref="AA5">VLOOKUP($U5,$AF$3:$AN$5,7,0)</f>
        <v>82</v>
      </c>
      <c r="AB5" s="26">
        <f t="array" ref="AB5">VLOOKUP($U5,$AF$3:$AN$5,8,0)</f>
        <v>5</v>
      </c>
      <c r="AC5" s="26">
        <f t="array" ref="AC5">VLOOKUP($U5,$AF$3:$AN$5,9,0)</f>
        <v>33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11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6</v>
      </c>
      <c r="AJ5" s="7">
        <f t="array" ref="AJ5">SUM(('ТУР2'!home=AF5)*('ТУР2'!homescore&lt;'ТУР2'!visitorscore),('ТУР2'!visitor=AF5)*('ТУР2'!visitorscore&lt;'ТУР2'!homescore))</f>
        <v>7</v>
      </c>
      <c r="AK5" s="31">
        <f t="array" ref="AK5">SUMIF('ТУР2'!home,AF5,'ТУР2'!homescore)+SUMIF('ТУР2'!visitor,AF5,'ТУР2'!visitorscore)</f>
        <v>82</v>
      </c>
      <c r="AL5" s="32">
        <f t="array" ref="AL5">SUMIF('ТУР2'!home,AF5,'ТУР2'!visitorscore)+SUMIF('ТУР2'!visitor,AF5,'ТУР2'!homescore)</f>
        <v>80</v>
      </c>
      <c r="AM5" s="7">
        <f t="shared" si="2"/>
        <v>2</v>
      </c>
      <c r="AN5" s="31">
        <f t="array" ref="AN5">AH5*Options!$B$2+AI5*Options!$B$3+AJ5*Options!$B$4+VLOOKUP(AF5,$E$4:$F$9,2,0)</f>
        <v>39</v>
      </c>
      <c r="AO5" s="11">
        <f t="shared" si="3"/>
        <v>3900020082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76</v>
      </c>
      <c r="AA6" s="26">
        <f t="array" ref="AA6">VLOOKUP($U6,$AF$3:$AN$5,7,0)</f>
        <v>83</v>
      </c>
      <c r="AB6" s="26">
        <f t="array" ref="AB6">VLOOKUP($U6,$AF$3:$AN$5,8,0)</f>
        <v>-7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bullet</v>
      </c>
      <c r="F11" s="68" t="str">
        <f t="shared" ref="F11:F16" si="7">$E$5</f>
        <v>tamashii</v>
      </c>
      <c r="G11" s="56">
        <f t="shared" ref="G11:G46" si="8">SUM(K11)</f>
        <v>4</v>
      </c>
      <c r="H11" s="58"/>
      <c r="I11" s="56">
        <f t="shared" ref="I11:I17" si="9">SUM(L11)</f>
        <v>4</v>
      </c>
      <c r="J11" s="58"/>
      <c r="K11" s="68">
        <v>4.0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bullet  - (Англия) tamashii</v>
      </c>
      <c r="V11" s="41" t="str">
        <f t="shared" ref="V11:V46" si="11">TEXT(G11,"0")&amp;":"&amp;TEXT(I11,"0")</f>
        <v>4:4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bullet</v>
      </c>
      <c r="F12" s="68" t="str">
        <f t="shared" si="7"/>
        <v>tamashii</v>
      </c>
      <c r="G12" s="56">
        <f t="shared" si="8"/>
        <v>4</v>
      </c>
      <c r="H12" s="58"/>
      <c r="I12" s="56">
        <f t="shared" si="9"/>
        <v>2</v>
      </c>
      <c r="J12" s="58"/>
      <c r="K12" s="68">
        <v>4.0</v>
      </c>
      <c r="L12" s="68">
        <v>2.0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bullet  - (Англия) tamashii</v>
      </c>
      <c r="V12" s="41" t="str">
        <f t="shared" si="11"/>
        <v>4:2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bullet</v>
      </c>
      <c r="F13" s="68" t="str">
        <f t="shared" si="7"/>
        <v>tamashii</v>
      </c>
      <c r="G13" s="56">
        <f t="shared" si="8"/>
        <v>3</v>
      </c>
      <c r="H13" s="58"/>
      <c r="I13" s="56">
        <f t="shared" si="9"/>
        <v>4</v>
      </c>
      <c r="J13" s="58"/>
      <c r="K13" s="68">
        <v>3.0</v>
      </c>
      <c r="L13" s="68">
        <v>4.0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bullet  - (Англия) tamashii</v>
      </c>
      <c r="V13" s="41" t="str">
        <f t="shared" si="11"/>
        <v>3:4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Dresel</v>
      </c>
      <c r="F14" s="68" t="str">
        <f t="shared" si="7"/>
        <v>tamashii</v>
      </c>
      <c r="G14" s="56">
        <f t="shared" si="8"/>
        <v>3</v>
      </c>
      <c r="H14" s="58"/>
      <c r="I14" s="56">
        <f t="shared" si="9"/>
        <v>4</v>
      </c>
      <c r="J14" s="58"/>
      <c r="K14" s="68">
        <v>3.0</v>
      </c>
      <c r="L14" s="68">
        <v>4.0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Dresel  - (Англия) tamashii</v>
      </c>
      <c r="V14" s="41" t="str">
        <f t="shared" si="11"/>
        <v>3:4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Dresel</v>
      </c>
      <c r="F15" s="68" t="str">
        <f t="shared" si="7"/>
        <v>tamashii</v>
      </c>
      <c r="G15" s="56">
        <f t="shared" si="8"/>
        <v>4</v>
      </c>
      <c r="H15" s="58"/>
      <c r="I15" s="56">
        <f t="shared" si="9"/>
        <v>4</v>
      </c>
      <c r="J15" s="58"/>
      <c r="K15" s="68">
        <v>4.0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Dresel  - (Англия) tamashii</v>
      </c>
      <c r="V15" s="41" t="str">
        <f t="shared" si="11"/>
        <v>4:4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Dresel</v>
      </c>
      <c r="F16" s="68" t="str">
        <f t="shared" si="7"/>
        <v>tamashii</v>
      </c>
      <c r="G16" s="56">
        <f t="shared" si="8"/>
        <v>5</v>
      </c>
      <c r="H16" s="58"/>
      <c r="I16" s="56">
        <f t="shared" si="9"/>
        <v>3</v>
      </c>
      <c r="J16" s="58"/>
      <c r="K16" s="68">
        <v>5.0</v>
      </c>
      <c r="L16" s="68">
        <v>3.0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Dresel  - (Англия) tamashii</v>
      </c>
      <c r="V16" s="41" t="str">
        <f t="shared" si="11"/>
        <v>5:3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Dresel</v>
      </c>
      <c r="F17" s="68" t="str">
        <f t="shared" ref="F17:F22" si="15">$E$4</f>
        <v>bullet</v>
      </c>
      <c r="G17" s="56">
        <f t="shared" si="8"/>
        <v>4</v>
      </c>
      <c r="H17" s="58"/>
      <c r="I17" s="56">
        <f t="shared" si="9"/>
        <v>4</v>
      </c>
      <c r="J17" s="58"/>
      <c r="K17" s="50">
        <v>4.0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Dresel  - (Нидерланды) bullet</v>
      </c>
      <c r="V17" s="41" t="str">
        <f t="shared" si="11"/>
        <v>4:4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Dresel</v>
      </c>
      <c r="F18" s="68" t="str">
        <f t="shared" si="15"/>
        <v>bullet</v>
      </c>
      <c r="G18" s="56">
        <f t="shared" si="8"/>
        <v>0</v>
      </c>
      <c r="H18" s="58"/>
      <c r="I18" s="56">
        <f t="shared" ref="I18:I22" si="16">SUM(L18,O18)</f>
        <v>0</v>
      </c>
      <c r="J18" s="58"/>
      <c r="K18" s="68" t="s">
        <v>41</v>
      </c>
      <c r="L18" s="68" t="s">
        <v>41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Dresel  - (Нидерланды) bullet</v>
      </c>
      <c r="V18" s="41" t="str">
        <f t="shared" si="11"/>
        <v>0:0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Dresel</v>
      </c>
      <c r="F19" s="68" t="str">
        <f t="shared" si="15"/>
        <v>bullet</v>
      </c>
      <c r="G19" s="56">
        <f t="shared" si="8"/>
        <v>4</v>
      </c>
      <c r="H19" s="58"/>
      <c r="I19" s="56">
        <f t="shared" si="16"/>
        <v>3</v>
      </c>
      <c r="J19" s="58"/>
      <c r="K19" s="68">
        <v>4.0</v>
      </c>
      <c r="L19" s="68">
        <v>3.0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Dresel  - (Нидерланды) bullet</v>
      </c>
      <c r="V19" s="41" t="str">
        <f t="shared" si="11"/>
        <v>4:3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tamashii</v>
      </c>
      <c r="F20" s="68" t="str">
        <f t="shared" si="15"/>
        <v>bullet</v>
      </c>
      <c r="G20" s="56">
        <f t="shared" si="8"/>
        <v>4</v>
      </c>
      <c r="H20" s="58"/>
      <c r="I20" s="56">
        <f t="shared" si="16"/>
        <v>5</v>
      </c>
      <c r="J20" s="58"/>
      <c r="K20" s="68">
        <v>4.0</v>
      </c>
      <c r="L20" s="68">
        <v>5.0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tamashii  - (Нидерланды) bullet</v>
      </c>
      <c r="V20" s="41" t="str">
        <f t="shared" si="11"/>
        <v>4:5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tamashii</v>
      </c>
      <c r="F21" s="68" t="str">
        <f t="shared" si="15"/>
        <v>bullet</v>
      </c>
      <c r="G21" s="56">
        <f t="shared" si="8"/>
        <v>4</v>
      </c>
      <c r="H21" s="58"/>
      <c r="I21" s="56">
        <f t="shared" si="16"/>
        <v>2</v>
      </c>
      <c r="J21" s="58"/>
      <c r="K21" s="68">
        <v>4.0</v>
      </c>
      <c r="L21" s="68">
        <v>2.0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tamashii  - (Нидерланды) bullet</v>
      </c>
      <c r="V21" s="41" t="str">
        <f t="shared" si="11"/>
        <v>4:2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tamashii</v>
      </c>
      <c r="F22" s="68" t="str">
        <f t="shared" si="15"/>
        <v>bullet</v>
      </c>
      <c r="G22" s="56">
        <f t="shared" si="8"/>
        <v>4</v>
      </c>
      <c r="H22" s="58"/>
      <c r="I22" s="56">
        <f t="shared" si="16"/>
        <v>4</v>
      </c>
      <c r="J22" s="58"/>
      <c r="K22" s="68">
        <v>4.0</v>
      </c>
      <c r="L22" s="68">
        <v>4.0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tamashii  - (Нидерланды) bullet</v>
      </c>
      <c r="V22" s="41" t="str">
        <f t="shared" si="11"/>
        <v>4:4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tamashii</v>
      </c>
      <c r="F23" s="68" t="str">
        <f t="shared" ref="F23:F28" si="20">$E$6</f>
        <v>Dresel</v>
      </c>
      <c r="G23" s="56">
        <f t="shared" si="8"/>
        <v>5</v>
      </c>
      <c r="H23" s="58"/>
      <c r="I23" s="56">
        <f t="shared" ref="I23:I29" si="21">SUM(L23)</f>
        <v>4</v>
      </c>
      <c r="J23" s="58"/>
      <c r="K23" s="68">
        <v>5.0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tamashii  - (Португалия) Dresel</v>
      </c>
      <c r="V23" s="41" t="str">
        <f t="shared" si="11"/>
        <v>5:4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tamashii</v>
      </c>
      <c r="F24" s="68" t="str">
        <f t="shared" si="20"/>
        <v>Dresel</v>
      </c>
      <c r="G24" s="56">
        <f t="shared" si="8"/>
        <v>0</v>
      </c>
      <c r="H24" s="58"/>
      <c r="I24" s="56">
        <f t="shared" si="21"/>
        <v>0</v>
      </c>
      <c r="J24" s="58"/>
      <c r="K24" s="68" t="s">
        <v>41</v>
      </c>
      <c r="L24" s="68" t="s">
        <v>41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tamashii  - (Португалия) Dresel</v>
      </c>
      <c r="V24" s="41" t="str">
        <f t="shared" si="11"/>
        <v>0:0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tamashii</v>
      </c>
      <c r="F25" s="68" t="str">
        <f t="shared" si="20"/>
        <v>Dresel</v>
      </c>
      <c r="G25" s="56">
        <f t="shared" si="8"/>
        <v>4</v>
      </c>
      <c r="H25" s="58"/>
      <c r="I25" s="56">
        <f t="shared" si="21"/>
        <v>5</v>
      </c>
      <c r="J25" s="58"/>
      <c r="K25" s="77">
        <v>4.0</v>
      </c>
      <c r="L25" s="77">
        <v>5.0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tamashii  - (Португалия) Dresel</v>
      </c>
      <c r="V25" s="41" t="str">
        <f t="shared" si="11"/>
        <v>4:5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bullet</v>
      </c>
      <c r="F26" s="68" t="str">
        <f t="shared" si="20"/>
        <v>Dresel</v>
      </c>
      <c r="G26" s="56">
        <f t="shared" si="8"/>
        <v>4</v>
      </c>
      <c r="H26" s="58"/>
      <c r="I26" s="56">
        <f t="shared" si="21"/>
        <v>5</v>
      </c>
      <c r="J26" s="58"/>
      <c r="K26" s="77">
        <v>4.0</v>
      </c>
      <c r="L26" s="77">
        <v>5.0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bullet  - (Португалия) Dresel</v>
      </c>
      <c r="V26" s="41" t="str">
        <f t="shared" si="11"/>
        <v>4:5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bullet</v>
      </c>
      <c r="F27" s="68" t="str">
        <f t="shared" si="20"/>
        <v>Dresel</v>
      </c>
      <c r="G27" s="56">
        <f t="shared" si="8"/>
        <v>5</v>
      </c>
      <c r="H27" s="58"/>
      <c r="I27" s="56">
        <f t="shared" si="21"/>
        <v>3</v>
      </c>
      <c r="J27" s="58"/>
      <c r="K27" s="77">
        <v>5.0</v>
      </c>
      <c r="L27" s="77">
        <v>3.0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bullet  - (Португалия) Dresel</v>
      </c>
      <c r="V27" s="41" t="str">
        <f t="shared" si="11"/>
        <v>5:3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bullet</v>
      </c>
      <c r="F28" s="68" t="str">
        <f t="shared" si="20"/>
        <v>Dresel</v>
      </c>
      <c r="G28" s="56">
        <f t="shared" si="8"/>
        <v>3</v>
      </c>
      <c r="H28" s="58"/>
      <c r="I28" s="56">
        <f t="shared" si="21"/>
        <v>4</v>
      </c>
      <c r="J28" s="68">
        <v>4.0</v>
      </c>
      <c r="K28" s="78">
        <v>3.0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bullet  - (Португалия) Dresel</v>
      </c>
      <c r="V28" s="41" t="str">
        <f t="shared" si="11"/>
        <v>3:4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bullet</v>
      </c>
      <c r="F29" s="68" t="str">
        <f t="shared" ref="F29:F34" si="25">$E$5</f>
        <v>tamashii</v>
      </c>
      <c r="G29" s="56">
        <f t="shared" si="8"/>
        <v>5</v>
      </c>
      <c r="H29" s="58"/>
      <c r="I29" s="56">
        <f t="shared" si="21"/>
        <v>3</v>
      </c>
      <c r="J29" s="56"/>
      <c r="K29" s="78">
        <v>5.0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bullet  - (Англия) tamashii</v>
      </c>
      <c r="V29" s="41" t="str">
        <f t="shared" si="11"/>
        <v>5:3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bullet</v>
      </c>
      <c r="F30" s="68" t="str">
        <f t="shared" si="25"/>
        <v>tamashii</v>
      </c>
      <c r="G30" s="56">
        <f t="shared" si="8"/>
        <v>4</v>
      </c>
      <c r="H30" s="58"/>
      <c r="I30" s="56">
        <f t="shared" ref="I30:I34" si="26">SUM(L30,O30)</f>
        <v>4</v>
      </c>
      <c r="J30" s="58"/>
      <c r="K30" s="68">
        <v>4.0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bullet  - (Англия) tamashii</v>
      </c>
      <c r="V30" s="41" t="str">
        <f t="shared" si="11"/>
        <v>4:4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bullet</v>
      </c>
      <c r="F31" s="68" t="str">
        <f t="shared" si="25"/>
        <v>tamashii</v>
      </c>
      <c r="G31" s="56">
        <f t="shared" si="8"/>
        <v>4</v>
      </c>
      <c r="H31" s="58"/>
      <c r="I31" s="56">
        <f t="shared" si="26"/>
        <v>4</v>
      </c>
      <c r="J31" s="58"/>
      <c r="K31" s="68">
        <v>4.0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bullet  - (Англия) tamashii</v>
      </c>
      <c r="V31" s="41" t="str">
        <f t="shared" si="11"/>
        <v>4:4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Dresel</v>
      </c>
      <c r="F32" s="68" t="str">
        <f t="shared" si="25"/>
        <v>tamashii</v>
      </c>
      <c r="G32" s="56">
        <f t="shared" si="8"/>
        <v>0</v>
      </c>
      <c r="H32" s="58"/>
      <c r="I32" s="56">
        <f t="shared" si="26"/>
        <v>0</v>
      </c>
      <c r="J32" s="58"/>
      <c r="K32" s="68" t="s">
        <v>41</v>
      </c>
      <c r="L32" s="68" t="s">
        <v>41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Dresel  - (Англия) tamashii</v>
      </c>
      <c r="V32" s="41" t="str">
        <f t="shared" si="11"/>
        <v>0:0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Dresel</v>
      </c>
      <c r="F33" s="68" t="str">
        <f t="shared" si="25"/>
        <v>tamashii</v>
      </c>
      <c r="G33" s="56">
        <f t="shared" si="8"/>
        <v>5</v>
      </c>
      <c r="H33" s="58"/>
      <c r="I33" s="56">
        <f t="shared" si="26"/>
        <v>4</v>
      </c>
      <c r="J33" s="58">
        <v>5.0</v>
      </c>
      <c r="K33" s="68">
        <v>5.0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Dresel  - (Англия) tamashii</v>
      </c>
      <c r="V33" s="41" t="str">
        <f t="shared" si="11"/>
        <v>5:4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Dresel</v>
      </c>
      <c r="F34" s="68" t="str">
        <f t="shared" si="25"/>
        <v>tamashii</v>
      </c>
      <c r="G34" s="56">
        <f t="shared" si="8"/>
        <v>4</v>
      </c>
      <c r="H34" s="58"/>
      <c r="I34" s="56">
        <f t="shared" si="26"/>
        <v>2</v>
      </c>
      <c r="J34" s="58"/>
      <c r="K34" s="68">
        <v>4.0</v>
      </c>
      <c r="L34" s="68">
        <v>2.0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Dresel  - (Англия) tamashii</v>
      </c>
      <c r="V34" s="41" t="str">
        <f t="shared" si="11"/>
        <v>4:2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Dresel</v>
      </c>
      <c r="F35" s="68" t="str">
        <f t="shared" ref="F35:F40" si="30">$E$4</f>
        <v>bullet</v>
      </c>
      <c r="G35" s="56">
        <f t="shared" si="8"/>
        <v>4</v>
      </c>
      <c r="H35" s="58"/>
      <c r="I35" s="56">
        <f t="shared" ref="I35:I46" si="31">SUM(L35)</f>
        <v>3</v>
      </c>
      <c r="J35" s="58"/>
      <c r="K35" s="68">
        <v>4.0</v>
      </c>
      <c r="L35" s="68">
        <v>3.0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Dresel  - (Нидерланды) bullet</v>
      </c>
      <c r="V35" s="41" t="str">
        <f t="shared" si="11"/>
        <v>4:3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Dresel</v>
      </c>
      <c r="F36" s="68" t="str">
        <f t="shared" si="30"/>
        <v>bullet</v>
      </c>
      <c r="G36" s="56">
        <f t="shared" si="8"/>
        <v>4</v>
      </c>
      <c r="H36" s="58"/>
      <c r="I36" s="56">
        <f t="shared" si="31"/>
        <v>5</v>
      </c>
      <c r="J36" s="58"/>
      <c r="K36" s="68">
        <v>4.0</v>
      </c>
      <c r="L36" s="68">
        <v>5.0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Dresel  - (Нидерланды) bullet</v>
      </c>
      <c r="V36" s="41" t="str">
        <f t="shared" si="11"/>
        <v>4:5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Dresel</v>
      </c>
      <c r="F37" s="68" t="str">
        <f t="shared" si="30"/>
        <v>bullet</v>
      </c>
      <c r="G37" s="56">
        <f t="shared" si="8"/>
        <v>1</v>
      </c>
      <c r="H37" s="58"/>
      <c r="I37" s="56">
        <f t="shared" si="31"/>
        <v>3</v>
      </c>
      <c r="J37" s="58"/>
      <c r="K37" s="68">
        <v>1.0</v>
      </c>
      <c r="L37" s="68">
        <v>3.0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Dresel  - (Нидерланды) bullet</v>
      </c>
      <c r="V37" s="41" t="str">
        <f t="shared" si="11"/>
        <v>1:3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tamashii</v>
      </c>
      <c r="F38" s="68" t="str">
        <f t="shared" si="30"/>
        <v>bullet</v>
      </c>
      <c r="G38" s="56">
        <f t="shared" si="8"/>
        <v>3</v>
      </c>
      <c r="H38" s="41"/>
      <c r="I38" s="56">
        <f t="shared" si="31"/>
        <v>3</v>
      </c>
      <c r="J38" s="41"/>
      <c r="K38" s="68">
        <v>3.0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tamashii  - (Нидерланды) bullet</v>
      </c>
      <c r="V38" s="41" t="str">
        <f t="shared" si="11"/>
        <v>3:3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tamashii</v>
      </c>
      <c r="F39" s="68" t="str">
        <f t="shared" si="30"/>
        <v>bullet</v>
      </c>
      <c r="G39" s="56">
        <f t="shared" si="8"/>
        <v>4</v>
      </c>
      <c r="H39" s="41"/>
      <c r="I39" s="56">
        <f t="shared" si="31"/>
        <v>5</v>
      </c>
      <c r="J39" s="41"/>
      <c r="K39" s="68">
        <v>4.0</v>
      </c>
      <c r="L39" s="68">
        <v>5.0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tamashii  - (Нидерланды) bullet</v>
      </c>
      <c r="V39" s="41" t="str">
        <f t="shared" si="11"/>
        <v>4:5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tamashii</v>
      </c>
      <c r="F40" s="68" t="str">
        <f t="shared" si="30"/>
        <v>bullet</v>
      </c>
      <c r="G40" s="56">
        <f t="shared" si="8"/>
        <v>0</v>
      </c>
      <c r="H40" s="41"/>
      <c r="I40" s="56">
        <f t="shared" si="31"/>
        <v>0</v>
      </c>
      <c r="J40" s="41"/>
      <c r="K40" s="68" t="s">
        <v>41</v>
      </c>
      <c r="L40" s="68" t="s">
        <v>41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tamashii  - (Нидерланды) bullet</v>
      </c>
      <c r="V40" s="41" t="str">
        <f t="shared" si="11"/>
        <v>0:0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tamashii</v>
      </c>
      <c r="F41" s="68" t="str">
        <f t="shared" ref="F41:F46" si="35">$E$6</f>
        <v>Dresel</v>
      </c>
      <c r="G41" s="56">
        <f t="shared" si="8"/>
        <v>4</v>
      </c>
      <c r="H41" s="41"/>
      <c r="I41" s="56">
        <f t="shared" si="31"/>
        <v>2</v>
      </c>
      <c r="J41" s="41"/>
      <c r="K41" s="68">
        <v>4.0</v>
      </c>
      <c r="L41" s="68">
        <v>2.0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tamashii  - (Португалия) Dresel</v>
      </c>
      <c r="V41" s="41" t="str">
        <f t="shared" si="11"/>
        <v>4:2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tamashii</v>
      </c>
      <c r="F42" s="68" t="str">
        <f t="shared" si="35"/>
        <v>Dresel</v>
      </c>
      <c r="G42" s="56">
        <f t="shared" si="8"/>
        <v>3</v>
      </c>
      <c r="H42" s="41"/>
      <c r="I42" s="56">
        <f t="shared" si="31"/>
        <v>4</v>
      </c>
      <c r="J42" s="41"/>
      <c r="K42" s="68">
        <v>3.0</v>
      </c>
      <c r="L42" s="68">
        <v>4.0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tamashii  - (Португалия) Dresel</v>
      </c>
      <c r="V42" s="41" t="str">
        <f t="shared" si="11"/>
        <v>3:4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tamashii</v>
      </c>
      <c r="F43" s="68" t="str">
        <f t="shared" si="35"/>
        <v>Dresel</v>
      </c>
      <c r="G43" s="56">
        <f t="shared" si="8"/>
        <v>3</v>
      </c>
      <c r="H43" s="41"/>
      <c r="I43" s="56">
        <f t="shared" si="31"/>
        <v>4</v>
      </c>
      <c r="J43" s="41"/>
      <c r="K43" s="68">
        <v>3.0</v>
      </c>
      <c r="L43" s="68">
        <v>4.0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tamashii  - (Португалия) Dresel</v>
      </c>
      <c r="V43" s="41" t="str">
        <f t="shared" si="11"/>
        <v>3:4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bullet</v>
      </c>
      <c r="F44" s="68" t="str">
        <f t="shared" si="35"/>
        <v>Dresel</v>
      </c>
      <c r="G44" s="56">
        <f t="shared" si="8"/>
        <v>4</v>
      </c>
      <c r="H44" s="41"/>
      <c r="I44" s="56">
        <f t="shared" si="31"/>
        <v>5</v>
      </c>
      <c r="J44" s="41"/>
      <c r="K44" s="68">
        <v>4.0</v>
      </c>
      <c r="L44" s="68">
        <v>5.0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bullet  - (Португалия) Dresel</v>
      </c>
      <c r="V44" s="41" t="str">
        <f t="shared" si="11"/>
        <v>4:5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bullet</v>
      </c>
      <c r="F45" s="68" t="str">
        <f t="shared" si="35"/>
        <v>Dresel</v>
      </c>
      <c r="G45" s="56">
        <f t="shared" si="8"/>
        <v>5</v>
      </c>
      <c r="H45" s="41"/>
      <c r="I45" s="56">
        <f t="shared" si="31"/>
        <v>3</v>
      </c>
      <c r="J45" s="41"/>
      <c r="K45" s="68">
        <v>5.0</v>
      </c>
      <c r="L45" s="68">
        <v>3.0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bullet  - (Португалия) Dresel</v>
      </c>
      <c r="V45" s="41" t="str">
        <f t="shared" si="11"/>
        <v>5:3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bullet</v>
      </c>
      <c r="F46" s="68" t="str">
        <f t="shared" si="35"/>
        <v>Dresel</v>
      </c>
      <c r="G46" s="56">
        <f t="shared" si="8"/>
        <v>5</v>
      </c>
      <c r="H46" s="41"/>
      <c r="I46" s="56">
        <f t="shared" si="31"/>
        <v>5</v>
      </c>
      <c r="J46" s="41"/>
      <c r="K46" s="68">
        <v>5.0</v>
      </c>
      <c r="L46" s="68">
        <v>5.0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bullet  - (Португалия) Dresel</v>
      </c>
      <c r="V46" s="41" t="str">
        <f t="shared" si="11"/>
        <v>5:5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43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45658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45658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7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77</v>
      </c>
      <c r="AL3" s="32">
        <f t="array" ref="AL3">SUMIF('ТУР3'!home,AF3,'ТУР3'!visitorscore)+SUMIF('ТУР3'!visitor,AF3,'ТУР3'!homescore)</f>
        <v>77</v>
      </c>
      <c r="AM3" s="7">
        <f t="shared" ref="AM3:AM5" si="2">AK3-AL3</f>
        <v>0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3100000077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82</v>
      </c>
      <c r="AA4" s="26">
        <f t="array" ref="AA4">VLOOKUP($U4,$AF$3:$AN$5,7,0)</f>
        <v>77</v>
      </c>
      <c r="AB4" s="26">
        <f t="array" ref="AB4">VLOOKUP($U4,$AF$3:$AN$5,8,0)</f>
        <v>5</v>
      </c>
      <c r="AC4" s="26">
        <f t="array" ref="AC4">VLOOKUP($U4,$AF$3:$AN$5,9,0)</f>
        <v>36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10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6</v>
      </c>
      <c r="AJ4" s="7">
        <f t="array" ref="AJ4">SUM(('ТУР3'!home=AF4)*('ТУР3'!homescore&lt;'ТУР3'!visitorscore),('ТУР3'!visitor=AF4)*('ТУР3'!visitorscore&lt;'ТУР3'!homescore))</f>
        <v>8</v>
      </c>
      <c r="AK4" s="31">
        <f t="array" ref="AK4">SUMIF('ТУР3'!home,AF4,'ТУР3'!homescore)+SUMIF('ТУР3'!visitor,AF4,'ТУР3'!visitorscore)</f>
        <v>82</v>
      </c>
      <c r="AL4" s="32">
        <f t="array" ref="AL4">SUMIF('ТУР3'!home,AF4,'ТУР3'!visitorscore)+SUMIF('ТУР3'!visitor,AF4,'ТУР3'!homescore)</f>
        <v>77</v>
      </c>
      <c r="AM4" s="7">
        <f t="shared" si="2"/>
        <v>5</v>
      </c>
      <c r="AN4" s="31">
        <f t="array" ref="AN4">AH4*Options!$B$2+AI4*Options!$B$3+AJ4*Options!$B$4+VLOOKUP(AF4,$E$4:$F$9,2,0)</f>
        <v>36</v>
      </c>
      <c r="AO4" s="11">
        <f t="shared" si="3"/>
        <v>3600050082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77</v>
      </c>
      <c r="AA5" s="26">
        <f t="array" ref="AA5">VLOOKUP($U5,$AF$3:$AN$5,7,0)</f>
        <v>77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6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7">
        <f t="array" ref="AJ5">SUM(('ТУР3'!home=AF5)*('ТУР3'!homescore&lt;'ТУР3'!visitorscore),('ТУР3'!visitor=AF5)*('ТУР3'!visitorscore&lt;'ТУР3'!homescore))</f>
        <v>8</v>
      </c>
      <c r="AK5" s="31">
        <f t="array" ref="AK5">SUMIF('ТУР3'!home,AF5,'ТУР3'!homescore)+SUMIF('ТУР3'!visitor,AF5,'ТУР3'!visitorscore)</f>
        <v>82</v>
      </c>
      <c r="AL5" s="32">
        <f t="array" ref="AL5">SUMIF('ТУР3'!home,AF5,'ТУР3'!visitorscore)+SUMIF('ТУР3'!visitor,AF5,'ТУР3'!homescore)</f>
        <v>87</v>
      </c>
      <c r="AM5" s="7">
        <f t="shared" si="2"/>
        <v>-5</v>
      </c>
      <c r="AN5" s="31">
        <f t="array" ref="AN5">AH5*Options!$B$2+AI5*Options!$B$3+AJ5*Options!$B$4+VLOOKUP(AF5,$E$4:$F$9,2,0)</f>
        <v>28</v>
      </c>
      <c r="AO5" s="11">
        <f t="shared" si="3"/>
        <v>2799950082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82</v>
      </c>
      <c r="AA6" s="26">
        <f t="array" ref="AA6">VLOOKUP($U6,$AF$3:$AN$5,7,0)</f>
        <v>87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Mentill</v>
      </c>
      <c r="F11" s="102" t="str">
        <f t="shared" ref="F11:F16" si="7">$E$5</f>
        <v>Ashao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Mentill  - (Нидерланды) Ashao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Mentill</v>
      </c>
      <c r="F12" s="102" t="str">
        <f t="shared" si="7"/>
        <v>Ashao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Mentill  - (Нидерланды) Ashao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Mentill</v>
      </c>
      <c r="F13" s="102" t="str">
        <f t="shared" si="7"/>
        <v>Ashao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Mentill  - (Нидерланды) Ashao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debosch</v>
      </c>
      <c r="F14" s="102" t="str">
        <f t="shared" si="7"/>
        <v>Ashao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debosch  - (Нидерланды) Ashao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debosch</v>
      </c>
      <c r="F15" s="102" t="str">
        <f t="shared" si="7"/>
        <v>Ashao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debosch  - (Нидерланды) Ashao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debosch</v>
      </c>
      <c r="F16" s="102" t="str">
        <f t="shared" si="7"/>
        <v>Ashao</v>
      </c>
      <c r="G16" s="94">
        <f t="shared" si="8"/>
        <v>4</v>
      </c>
      <c r="H16" s="96"/>
      <c r="I16" s="94">
        <f t="shared" si="9"/>
        <v>3</v>
      </c>
      <c r="J16" s="96"/>
      <c r="K16" s="102">
        <v>4.0</v>
      </c>
      <c r="L16" s="102">
        <v>3.0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debosch  - (Нидерланды) Ashao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debosch</v>
      </c>
      <c r="F17" s="102" t="str">
        <f t="shared" ref="F17:F22" si="15">$E$4</f>
        <v>Mentill</v>
      </c>
      <c r="G17" s="94">
        <f t="shared" si="8"/>
        <v>5</v>
      </c>
      <c r="H17" s="96"/>
      <c r="I17" s="94">
        <f t="shared" si="9"/>
        <v>4</v>
      </c>
      <c r="J17" s="96"/>
      <c r="K17" s="26">
        <v>5.0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debosch  - (Испания) Mentill</v>
      </c>
      <c r="V17" s="11" t="str">
        <f t="shared" si="11"/>
        <v>5:4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debosch</v>
      </c>
      <c r="F18" s="102" t="str">
        <f t="shared" si="15"/>
        <v>Mentill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debosch  - (Испания) Mentill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debosch</v>
      </c>
      <c r="F19" s="102" t="str">
        <f t="shared" si="15"/>
        <v>Mentill</v>
      </c>
      <c r="G19" s="94">
        <f t="shared" si="8"/>
        <v>2</v>
      </c>
      <c r="H19" s="96"/>
      <c r="I19" s="94">
        <f t="shared" si="16"/>
        <v>3</v>
      </c>
      <c r="J19" s="96"/>
      <c r="K19" s="102">
        <v>2.0</v>
      </c>
      <c r="L19" s="102">
        <v>3.0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debosch  - (Испания) Mentill</v>
      </c>
      <c r="V19" s="11" t="str">
        <f t="shared" si="11"/>
        <v>2:3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Ashao</v>
      </c>
      <c r="F20" s="102" t="str">
        <f t="shared" si="15"/>
        <v>Mentill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Ashao  - (Испания) Mentill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Ashao</v>
      </c>
      <c r="F21" s="102" t="str">
        <f t="shared" si="15"/>
        <v>Mentill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Ashao  - (Испания) Mentill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Ashao</v>
      </c>
      <c r="F22" s="102" t="str">
        <f t="shared" si="15"/>
        <v>Mentill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41</v>
      </c>
      <c r="L22" s="102" t="s">
        <v>41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Ashao  - (Испания) Mentill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Ashao</v>
      </c>
      <c r="F23" s="102" t="str">
        <f t="shared" ref="F23:F28" si="20">$E$6</f>
        <v>debosch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Ashao  - (Германия) debosch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Ashao</v>
      </c>
      <c r="F24" s="102" t="str">
        <f t="shared" si="20"/>
        <v>debosch</v>
      </c>
      <c r="G24" s="94">
        <f t="shared" si="8"/>
        <v>4</v>
      </c>
      <c r="H24" s="96"/>
      <c r="I24" s="94">
        <f t="shared" si="21"/>
        <v>1</v>
      </c>
      <c r="J24" s="96"/>
      <c r="K24" s="102">
        <v>4.0</v>
      </c>
      <c r="L24" s="102">
        <v>1.0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Ashao  - (Германия) debosch</v>
      </c>
      <c r="V24" s="11" t="str">
        <f t="shared" si="11"/>
        <v>4:1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Ashao</v>
      </c>
      <c r="F25" s="102" t="str">
        <f t="shared" si="20"/>
        <v>debosch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Ashao  - (Германия) debosch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Mentill</v>
      </c>
      <c r="F26" s="102" t="str">
        <f t="shared" si="20"/>
        <v>debosch</v>
      </c>
      <c r="G26" s="94">
        <f t="shared" si="8"/>
        <v>2</v>
      </c>
      <c r="H26" s="96"/>
      <c r="I26" s="94">
        <f t="shared" si="21"/>
        <v>4</v>
      </c>
      <c r="J26" s="96"/>
      <c r="K26" s="109">
        <v>2.0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Mentill  - (Германия) debosch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Mentill</v>
      </c>
      <c r="F27" s="102" t="str">
        <f t="shared" si="20"/>
        <v>debosch</v>
      </c>
      <c r="G27" s="94">
        <f t="shared" si="8"/>
        <v>4</v>
      </c>
      <c r="H27" s="96"/>
      <c r="I27" s="94">
        <f t="shared" si="21"/>
        <v>1</v>
      </c>
      <c r="J27" s="96"/>
      <c r="K27" s="109">
        <v>4.0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Mentill  - (Германия) debosch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Mentill</v>
      </c>
      <c r="F28" s="102" t="str">
        <f t="shared" si="20"/>
        <v>debosch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Mentill  - (Германия) debosch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Mentill</v>
      </c>
      <c r="F29" s="102" t="str">
        <f t="shared" ref="F29:F34" si="25">$E$5</f>
        <v>Ashao</v>
      </c>
      <c r="G29" s="94">
        <f t="shared" si="8"/>
        <v>4</v>
      </c>
      <c r="H29" s="96"/>
      <c r="I29" s="94">
        <f t="shared" si="21"/>
        <v>3</v>
      </c>
      <c r="J29" s="94"/>
      <c r="K29" s="110">
        <v>4.0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Mentill  - (Нидерланды) Ashao</v>
      </c>
      <c r="V29" s="11" t="str">
        <f t="shared" si="11"/>
        <v>4:3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Mentill</v>
      </c>
      <c r="F30" s="102" t="str">
        <f t="shared" si="25"/>
        <v>Ashao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Mentill  - (Нидерланды) Ashao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Mentill</v>
      </c>
      <c r="F31" s="102" t="str">
        <f t="shared" si="25"/>
        <v>Ashao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Mentill  - (Нидерланды) Ashao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debosch</v>
      </c>
      <c r="F32" s="102" t="str">
        <f t="shared" si="25"/>
        <v>Ashao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debosch  - (Нидерланды) Ashao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debosch</v>
      </c>
      <c r="F33" s="102" t="str">
        <f t="shared" si="25"/>
        <v>Ashao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debosch  - (Нидерланды) Ashao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debosch</v>
      </c>
      <c r="F34" s="102" t="str">
        <f t="shared" si="25"/>
        <v>Ashao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debosch  - (Нидерланды) Ashao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debosch</v>
      </c>
      <c r="F35" s="102" t="str">
        <f t="shared" ref="F35:F40" si="30">$E$4</f>
        <v>Mentill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debosch  - (Испания) Mentill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debosch</v>
      </c>
      <c r="F36" s="102" t="str">
        <f t="shared" si="30"/>
        <v>Mentill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debosch  - (Испания) Mentill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debosch</v>
      </c>
      <c r="F37" s="102" t="str">
        <f t="shared" si="30"/>
        <v>Mentill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debosch  - (Испания) Mentill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Ashao</v>
      </c>
      <c r="F38" s="102" t="str">
        <f t="shared" si="30"/>
        <v>Mentill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Ashao  - (Испания) Mentill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Ashao</v>
      </c>
      <c r="F39" s="102" t="str">
        <f t="shared" si="30"/>
        <v>Mentill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Ashao  - (Испания) Mentill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Ashao</v>
      </c>
      <c r="F40" s="102" t="str">
        <f t="shared" si="30"/>
        <v>Mentill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Ashao  - (Испания) Mentill</v>
      </c>
      <c r="V40" s="11" t="str">
        <f t="shared" si="11"/>
        <v>2:4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Ashao</v>
      </c>
      <c r="F41" s="102" t="str">
        <f t="shared" ref="F41:F46" si="35">$E$6</f>
        <v>debosch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Ashao  - (Германия) debosch</v>
      </c>
      <c r="V41" s="11" t="str">
        <f t="shared" si="11"/>
        <v>4:2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Ashao</v>
      </c>
      <c r="F42" s="102" t="str">
        <f t="shared" si="35"/>
        <v>debosch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Ashao  - (Германия) debosch</v>
      </c>
      <c r="V42" s="11" t="str">
        <f t="shared" si="11"/>
        <v>5:5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Ashao</v>
      </c>
      <c r="F43" s="102" t="str">
        <f t="shared" si="35"/>
        <v>debosch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41</v>
      </c>
      <c r="L43" s="102" t="s">
        <v>41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Ashao  - (Германия) debosch</v>
      </c>
      <c r="V43" s="11" t="str">
        <f t="shared" si="11"/>
        <v>0:0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Mentill</v>
      </c>
      <c r="F44" s="102" t="str">
        <f t="shared" si="35"/>
        <v>debosch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Mentill  - (Германия) debosch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Mentill</v>
      </c>
      <c r="F45" s="102" t="str">
        <f t="shared" si="35"/>
        <v>debosch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Mentill  - (Германия) debosch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Mentill</v>
      </c>
      <c r="F46" s="102" t="str">
        <f t="shared" si="35"/>
        <v>debosch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Mentill  - (Германия) debosch</v>
      </c>
      <c r="V46" s="11" t="str">
        <f t="shared" si="11"/>
        <v>5:5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45658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45658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9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7">
        <f t="array" ref="AJ3">SUM(('ТУР4'!home=AF3)*('ТУР4'!homescore&lt;'ТУР4'!visitorscore),('ТУР4'!visitor=AF3)*('ТУР4'!visitorscore&lt;'ТУР4'!homescore))</f>
        <v>9</v>
      </c>
      <c r="AK3" s="31">
        <f t="array" ref="AK3">SUMIF('ТУР4'!home,AF3,'ТУР4'!homescore)+SUMIF('ТУР4'!visitor,AF3,'ТУР4'!visitorscore)</f>
        <v>74</v>
      </c>
      <c r="AL3" s="32">
        <f t="array" ref="AL3">SUMIF('ТУР4'!home,AF3,'ТУР4'!visitorscore)+SUMIF('ТУР4'!visitor,AF3,'ТУР4'!homescore)</f>
        <v>75</v>
      </c>
      <c r="AM3" s="7">
        <f t="shared" ref="AM3:AM5" si="2">AK3-AL3</f>
        <v>-1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3299990074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80</v>
      </c>
      <c r="AA4" s="26">
        <f t="array" ref="AA4">VLOOKUP($U4,$AF$3:$AN$5,7,0)</f>
        <v>74</v>
      </c>
      <c r="AB4" s="26">
        <f t="array" ref="AB4">VLOOKUP($U4,$AF$3:$AN$5,8,0)</f>
        <v>6</v>
      </c>
      <c r="AC4" s="26">
        <f t="array" ref="AC4">VLOOKUP($U4,$AF$3:$AN$5,9,0)</f>
        <v>38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5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7">
        <f t="array" ref="AJ4">SUM(('ТУР4'!home=AF4)*('ТУР4'!homescore&lt;'ТУР4'!visitorscore),('ТУР4'!visitor=AF4)*('ТУР4'!visitorscore&lt;'ТУР4'!homescore))</f>
        <v>9</v>
      </c>
      <c r="AK4" s="31">
        <f t="array" ref="AK4">SUMIF('ТУР4'!home,AF4,'ТУР4'!homescore)+SUMIF('ТУР4'!visitor,AF4,'ТУР4'!visitorscore)</f>
        <v>75</v>
      </c>
      <c r="AL4" s="32">
        <f t="array" ref="AL4">SUMIF('ТУР4'!home,AF4,'ТУР4'!visitorscore)+SUMIF('ТУР4'!visitor,AF4,'ТУР4'!homescore)</f>
        <v>80</v>
      </c>
      <c r="AM4" s="7">
        <f t="shared" si="2"/>
        <v>-5</v>
      </c>
      <c r="AN4" s="31">
        <f t="array" ref="AN4">AH4*Options!$B$2+AI4*Options!$B$3+AJ4*Options!$B$4+VLOOKUP(AF4,$E$4:$F$9,2,0)</f>
        <v>25</v>
      </c>
      <c r="AO4" s="11">
        <f t="shared" si="3"/>
        <v>2499950075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74</v>
      </c>
      <c r="AA5" s="26">
        <f t="array" ref="AA5">VLOOKUP($U5,$AF$3:$AN$5,7,0)</f>
        <v>75</v>
      </c>
      <c r="AB5" s="26">
        <f t="array" ref="AB5">VLOOKUP($U5,$AF$3:$AN$5,8,0)</f>
        <v>-1</v>
      </c>
      <c r="AC5" s="26">
        <f t="array" ref="AC5">VLOOKUP($U5,$AF$3:$AN$5,9,0)</f>
        <v>33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10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6</v>
      </c>
      <c r="AK5" s="31">
        <f t="array" ref="AK5">SUMIF('ТУР4'!home,AF5,'ТУР4'!homescore)+SUMIF('ТУР4'!visitor,AF5,'ТУР4'!visitorscore)</f>
        <v>80</v>
      </c>
      <c r="AL5" s="32">
        <f t="array" ref="AL5">SUMIF('ТУР4'!home,AF5,'ТУР4'!visitorscore)+SUMIF('ТУР4'!visitor,AF5,'ТУР4'!homescore)</f>
        <v>74</v>
      </c>
      <c r="AM5" s="7">
        <f t="shared" si="2"/>
        <v>6</v>
      </c>
      <c r="AN5" s="31">
        <f t="array" ref="AN5">AH5*Options!$B$2+AI5*Options!$B$3+AJ5*Options!$B$4+VLOOKUP(AF5,$E$4:$F$9,2,0)</f>
        <v>38</v>
      </c>
      <c r="AO5" s="11">
        <f t="shared" si="3"/>
        <v>3800060080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75</v>
      </c>
      <c r="AA6" s="26">
        <f t="array" ref="AA6">VLOOKUP($U6,$AF$3:$AN$5,7,0)</f>
        <v>80</v>
      </c>
      <c r="AB6" s="26">
        <f t="array" ref="AB6">VLOOKUP($U6,$AF$3:$AN$5,8,0)</f>
        <v>-5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Mentill</v>
      </c>
      <c r="F11" s="102" t="str">
        <f t="shared" ref="F11:F16" si="7">$E$5</f>
        <v>Ashao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Mentill  - (Португалия) Ashao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Mentill</v>
      </c>
      <c r="F12" s="102" t="str">
        <f t="shared" si="7"/>
        <v>Ashao</v>
      </c>
      <c r="G12" s="94">
        <f t="shared" si="8"/>
        <v>4</v>
      </c>
      <c r="H12" s="96"/>
      <c r="I12" s="94">
        <f t="shared" si="9"/>
        <v>3</v>
      </c>
      <c r="J12" s="96"/>
      <c r="K12" s="102">
        <v>4.0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Mentill  - (Португалия) Ashao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Mentill</v>
      </c>
      <c r="F13" s="102" t="str">
        <f t="shared" si="7"/>
        <v>Ashao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Mentill  - (Португалия) Ashao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debosch</v>
      </c>
      <c r="F14" s="102" t="str">
        <f t="shared" si="7"/>
        <v>Ashao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debosch  - (Португалия) Ashao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debosch</v>
      </c>
      <c r="F15" s="102" t="str">
        <f t="shared" si="7"/>
        <v>Ashao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41</v>
      </c>
      <c r="L15" s="102" t="s">
        <v>41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debosch  - (Португалия) Ashao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debosch</v>
      </c>
      <c r="F16" s="102" t="str">
        <f t="shared" si="7"/>
        <v>Ashao</v>
      </c>
      <c r="G16" s="94">
        <f t="shared" si="8"/>
        <v>4</v>
      </c>
      <c r="H16" s="96"/>
      <c r="I16" s="94">
        <f t="shared" si="9"/>
        <v>1</v>
      </c>
      <c r="J16" s="96"/>
      <c r="K16" s="102">
        <v>4.0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debosch  - (Португалия) Ashao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debosch</v>
      </c>
      <c r="F17" s="102" t="str">
        <f t="shared" ref="F17:F22" si="15">$E$4</f>
        <v>Mentill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debosch  - (Италия) Mentill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debosch</v>
      </c>
      <c r="F18" s="102" t="str">
        <f t="shared" si="15"/>
        <v>Mentill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debosch  - (Италия) Mentill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debosch</v>
      </c>
      <c r="F19" s="102" t="str">
        <f t="shared" si="15"/>
        <v>Mentill</v>
      </c>
      <c r="G19" s="94">
        <f t="shared" si="8"/>
        <v>4</v>
      </c>
      <c r="H19" s="96"/>
      <c r="I19" s="94">
        <f t="shared" si="16"/>
        <v>3</v>
      </c>
      <c r="J19" s="96"/>
      <c r="K19" s="102">
        <v>4.0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debosch  - (Италия) Mentill</v>
      </c>
      <c r="V19" s="11" t="str">
        <f t="shared" si="11"/>
        <v>4:3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Ashao</v>
      </c>
      <c r="F20" s="102" t="str">
        <f t="shared" si="15"/>
        <v>Mentill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Ashao  - (Италия) Mentill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Ashao</v>
      </c>
      <c r="F21" s="102" t="str">
        <f t="shared" si="15"/>
        <v>Mentill</v>
      </c>
      <c r="G21" s="94">
        <f t="shared" si="8"/>
        <v>2</v>
      </c>
      <c r="H21" s="96"/>
      <c r="I21" s="94">
        <f t="shared" si="16"/>
        <v>4</v>
      </c>
      <c r="J21" s="96"/>
      <c r="K21" s="102">
        <v>2.0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Ashao  - (Италия) Mentill</v>
      </c>
      <c r="V21" s="11" t="str">
        <f t="shared" si="11"/>
        <v>2:4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Ashao</v>
      </c>
      <c r="F22" s="102" t="str">
        <f t="shared" si="15"/>
        <v>Mentill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Ashao  - (Италия) Mentill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Ashao</v>
      </c>
      <c r="F23" s="102" t="str">
        <f t="shared" ref="F23:F28" si="20">$E$6</f>
        <v>debosch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Ashao  - (Аргентина) debosch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Ashao</v>
      </c>
      <c r="F24" s="102" t="str">
        <f t="shared" si="20"/>
        <v>debosch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Ashao  - (Аргентина) debosch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Ashao</v>
      </c>
      <c r="F25" s="102" t="str">
        <f t="shared" si="20"/>
        <v>debosch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Ashao  - (Аргентина) debosch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Mentill</v>
      </c>
      <c r="F26" s="102" t="str">
        <f t="shared" si="20"/>
        <v>debosch</v>
      </c>
      <c r="G26" s="94">
        <f t="shared" si="8"/>
        <v>2</v>
      </c>
      <c r="H26" s="96"/>
      <c r="I26" s="94">
        <f t="shared" si="21"/>
        <v>4</v>
      </c>
      <c r="J26" s="96"/>
      <c r="K26" s="109">
        <v>2.0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Mentill  - (Аргентина) debosch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Mentill</v>
      </c>
      <c r="F27" s="102" t="str">
        <f t="shared" si="20"/>
        <v>debosch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Mentill  - (Аргентина) debosch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Mentill</v>
      </c>
      <c r="F28" s="102" t="str">
        <f t="shared" si="20"/>
        <v>debosch</v>
      </c>
      <c r="G28" s="94">
        <f t="shared" si="8"/>
        <v>4</v>
      </c>
      <c r="H28" s="96"/>
      <c r="I28" s="94">
        <f t="shared" si="21"/>
        <v>3</v>
      </c>
      <c r="J28" s="96"/>
      <c r="K28" s="102">
        <v>4.0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Mentill  - (Аргентина) debosch</v>
      </c>
      <c r="V28" s="11" t="str">
        <f t="shared" si="11"/>
        <v>4:3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Mentill</v>
      </c>
      <c r="F29" s="102" t="str">
        <f t="shared" ref="F29:F34" si="25">$E$5</f>
        <v>Ashao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Mentill  - (Португалия) Ashao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Mentill</v>
      </c>
      <c r="F30" s="102" t="str">
        <f t="shared" si="25"/>
        <v>Ashao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41</v>
      </c>
      <c r="L30" s="102" t="s">
        <v>41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Mentill  - (Португалия) Ashao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Mentill</v>
      </c>
      <c r="F31" s="102" t="str">
        <f t="shared" si="25"/>
        <v>Ashao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Mentill  - (Португалия) Ashao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debosch</v>
      </c>
      <c r="F32" s="102" t="str">
        <f t="shared" si="25"/>
        <v>Ashao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debosch  - (Португалия) Ashao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debosch</v>
      </c>
      <c r="F33" s="102" t="str">
        <f t="shared" si="25"/>
        <v>Ashao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debosch  - (Португалия) Ashao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debosch</v>
      </c>
      <c r="F34" s="102" t="str">
        <f t="shared" si="25"/>
        <v>Ashao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debosch  - (Португалия) Ashao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debosch</v>
      </c>
      <c r="F35" s="102" t="str">
        <f t="shared" ref="F35:F40" si="30">$E$4</f>
        <v>Mentill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debosch  - (Италия) Mentill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debosch</v>
      </c>
      <c r="F36" s="102" t="str">
        <f t="shared" si="30"/>
        <v>Mentill</v>
      </c>
      <c r="G36" s="94">
        <f t="shared" si="8"/>
        <v>1</v>
      </c>
      <c r="H36" s="96"/>
      <c r="I36" s="94">
        <f t="shared" si="31"/>
        <v>3</v>
      </c>
      <c r="J36" s="96"/>
      <c r="K36" s="102">
        <v>1.0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debosch  - (Италия) Mentill</v>
      </c>
      <c r="V36" s="11" t="str">
        <f t="shared" si="11"/>
        <v>1:3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debosch</v>
      </c>
      <c r="F37" s="102" t="str">
        <f t="shared" si="30"/>
        <v>Mentill</v>
      </c>
      <c r="G37" s="94">
        <f t="shared" si="8"/>
        <v>3</v>
      </c>
      <c r="H37" s="96"/>
      <c r="I37" s="94">
        <f t="shared" si="31"/>
        <v>2</v>
      </c>
      <c r="J37" s="96"/>
      <c r="K37" s="102">
        <v>3.0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debosch  - (Италия) Mentill</v>
      </c>
      <c r="V37" s="11" t="str">
        <f t="shared" si="11"/>
        <v>3:2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Ashao</v>
      </c>
      <c r="F38" s="102" t="str">
        <f t="shared" si="30"/>
        <v>Mentill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Ashao  - (Италия) Mentill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Ashao</v>
      </c>
      <c r="F39" s="102" t="str">
        <f t="shared" si="30"/>
        <v>Mentill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Ashao  - (Италия) Mentill</v>
      </c>
      <c r="V39" s="11" t="str">
        <f t="shared" si="11"/>
        <v>5:5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Ashao</v>
      </c>
      <c r="F40" s="102" t="str">
        <f t="shared" si="30"/>
        <v>Mentill</v>
      </c>
      <c r="G40" s="94">
        <f t="shared" si="8"/>
        <v>0</v>
      </c>
      <c r="H40" s="11"/>
      <c r="I40" s="94">
        <f t="shared" si="31"/>
        <v>2</v>
      </c>
      <c r="J40" s="11"/>
      <c r="K40" s="102">
        <v>0.0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Ashao  - (Италия) Mentill</v>
      </c>
      <c r="V40" s="11" t="str">
        <f t="shared" si="11"/>
        <v>0:2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Ashao</v>
      </c>
      <c r="F41" s="102" t="str">
        <f t="shared" ref="F41:F46" si="35">$E$6</f>
        <v>debosch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Ashao  - (Аргентина) debosch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Ashao</v>
      </c>
      <c r="F42" s="102" t="str">
        <f t="shared" si="35"/>
        <v>debosch</v>
      </c>
      <c r="G42" s="94">
        <f t="shared" si="8"/>
        <v>3</v>
      </c>
      <c r="H42" s="11"/>
      <c r="I42" s="94">
        <f t="shared" si="31"/>
        <v>3</v>
      </c>
      <c r="J42" s="11"/>
      <c r="K42" s="102">
        <v>3.0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Ashao  - (Аргентина) debosch</v>
      </c>
      <c r="V42" s="11" t="str">
        <f t="shared" si="11"/>
        <v>3:3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Ashao</v>
      </c>
      <c r="F43" s="102" t="str">
        <f t="shared" si="35"/>
        <v>debosch</v>
      </c>
      <c r="G43" s="94">
        <f t="shared" si="8"/>
        <v>4</v>
      </c>
      <c r="H43" s="11"/>
      <c r="I43" s="94">
        <f t="shared" si="31"/>
        <v>1</v>
      </c>
      <c r="J43" s="11"/>
      <c r="K43" s="102">
        <v>4.0</v>
      </c>
      <c r="L43" s="102">
        <v>1.0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Ashao  - (Аргентина) debosch</v>
      </c>
      <c r="V43" s="11" t="str">
        <f t="shared" si="11"/>
        <v>4:1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Mentill</v>
      </c>
      <c r="F44" s="102" t="str">
        <f t="shared" si="35"/>
        <v>debosch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Mentill  - (Аргентина) debosch</v>
      </c>
      <c r="V44" s="11" t="str">
        <f t="shared" si="11"/>
        <v>3:4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Mentill</v>
      </c>
      <c r="F45" s="102" t="str">
        <f t="shared" si="35"/>
        <v>debosch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Mentill  - (Аргентина) debosch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Mentill</v>
      </c>
      <c r="F46" s="102" t="str">
        <f t="shared" si="35"/>
        <v>debosch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Mentill  - (Аргентина) debosch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45658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45658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Mentill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6</v>
      </c>
      <c r="AJ3" s="7">
        <f t="array" ref="AJ3">SUM(('ТУР5'!home=AF3)*('ТУР5'!homescore&lt;'ТУР5'!visitorscore),('ТУР5'!visitor=AF3)*('ТУР5'!visitorscore&lt;'ТУР5'!homescore))</f>
        <v>12</v>
      </c>
      <c r="AK3" s="31">
        <f t="array" ref="AK3">SUMIF('ТУР5'!home,AF3,'ТУР5'!homescore)+SUMIF('ТУР5'!visitor,AF3,'ТУР5'!visitorscore)</f>
        <v>69</v>
      </c>
      <c r="AL3" s="32">
        <f t="array" ref="AL3">SUMIF('ТУР5'!home,AF3,'ТУР5'!visitorscore)+SUMIF('ТУР5'!visitor,AF3,'ТУР5'!homescore)</f>
        <v>81</v>
      </c>
      <c r="AM3" s="7">
        <f t="shared" ref="AM3:AM5" si="2">AK3-AL3</f>
        <v>-12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2399880069</v>
      </c>
    </row>
    <row r="4">
      <c r="A4" s="11"/>
      <c r="B4" s="8"/>
      <c r="C4" s="111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78</v>
      </c>
      <c r="AA4" s="26">
        <f t="array" ref="AA4">VLOOKUP($U4,$AF$3:$AN$5,7,0)</f>
        <v>70</v>
      </c>
      <c r="AB4" s="26">
        <f t="array" ref="AB4">VLOOKUP($U4,$AF$3:$AN$5,8,0)</f>
        <v>8</v>
      </c>
      <c r="AC4" s="26">
        <f t="array" ref="AC4">VLOOKUP($U4,$AF$3:$AN$5,9,0)</f>
        <v>39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11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7">
        <f t="array" ref="AJ4">SUM(('ТУР5'!home=AF4)*('ТУР5'!homescore&lt;'ТУР5'!visitorscore),('ТУР5'!visitor=AF4)*('ТУР5'!visitorscore&lt;'ТУР5'!homescore))</f>
        <v>7</v>
      </c>
      <c r="AK4" s="31">
        <f t="array" ref="AK4">SUMIF('ТУР5'!home,AF4,'ТУР5'!homescore)+SUMIF('ТУР5'!visitor,AF4,'ТУР5'!visitorscore)</f>
        <v>78</v>
      </c>
      <c r="AL4" s="32">
        <f t="array" ref="AL4">SUMIF('ТУР5'!home,AF4,'ТУР5'!visitorscore)+SUMIF('ТУР5'!visitor,AF4,'ТУР5'!homescore)</f>
        <v>70</v>
      </c>
      <c r="AM4" s="7">
        <f t="shared" si="2"/>
        <v>8</v>
      </c>
      <c r="AN4" s="31">
        <f t="array" ref="AN4">AH4*Options!$B$2+AI4*Options!$B$3+AJ4*Options!$B$4+VLOOKUP(AF4,$E$4:$F$9,2,0)</f>
        <v>39</v>
      </c>
      <c r="AO4" s="11">
        <f t="shared" si="3"/>
        <v>3900080078</v>
      </c>
    </row>
    <row r="5">
      <c r="A5" s="11"/>
      <c r="B5" s="8"/>
      <c r="C5" s="111" t="s">
        <v>52</v>
      </c>
      <c r="D5" s="112" t="s">
        <v>27</v>
      </c>
      <c r="E5" s="113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8</v>
      </c>
      <c r="Y5" s="26">
        <f t="array" ref="Y5">VLOOKUP($U5,$AF$3:$AN$5,5,0)</f>
        <v>7</v>
      </c>
      <c r="Z5" s="26">
        <f t="array" ref="Z5">VLOOKUP($U5,$AF$3:$AN$5,6,0)</f>
        <v>77</v>
      </c>
      <c r="AA5" s="26">
        <f t="array" ref="AA5">VLOOKUP($U5,$AF$3:$AN$5,7,0)</f>
        <v>73</v>
      </c>
      <c r="AB5" s="26">
        <f t="array" ref="AB5">VLOOKUP($U5,$AF$3:$AN$5,8,0)</f>
        <v>4</v>
      </c>
      <c r="AC5" s="26">
        <f t="array" ref="AC5">VLOOKUP($U5,$AF$3:$AN$5,9,0)</f>
        <v>35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9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7</v>
      </c>
      <c r="AK5" s="31">
        <f t="array" ref="AK5">SUMIF('ТУР5'!home,AF5,'ТУР5'!homescore)+SUMIF('ТУР5'!visitor,AF5,'ТУР5'!visitorscore)</f>
        <v>77</v>
      </c>
      <c r="AL5" s="32">
        <f t="array" ref="AL5">SUMIF('ТУР5'!home,AF5,'ТУР5'!visitorscore)+SUMIF('ТУР5'!visitor,AF5,'ТУР5'!homescore)</f>
        <v>73</v>
      </c>
      <c r="AM5" s="7">
        <f t="shared" si="2"/>
        <v>4</v>
      </c>
      <c r="AN5" s="31">
        <f t="array" ref="AN5">AH5*Options!$B$2+AI5*Options!$B$3+AJ5*Options!$B$4+VLOOKUP(AF5,$E$4:$F$9,2,0)</f>
        <v>35</v>
      </c>
      <c r="AO5" s="11">
        <f t="shared" si="3"/>
        <v>3500040077</v>
      </c>
    </row>
    <row r="6">
      <c r="A6" s="11"/>
      <c r="B6" s="8"/>
      <c r="C6" s="111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69</v>
      </c>
      <c r="AA6" s="26">
        <f t="array" ref="AA6">VLOOKUP($U6,$AF$3:$AN$5,7,0)</f>
        <v>81</v>
      </c>
      <c r="AB6" s="26">
        <f t="array" ref="AB6">VLOOKUP($U6,$AF$3:$AN$5,8,0)</f>
        <v>-12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Mentill</v>
      </c>
      <c r="F11" s="102" t="str">
        <f t="shared" ref="F11:F16" si="7">$E$5</f>
        <v>Ashao</v>
      </c>
      <c r="G11" s="94">
        <f t="shared" ref="G11:G46" si="8">SUM(K11)</f>
        <v>3</v>
      </c>
      <c r="H11" s="96"/>
      <c r="I11" s="94">
        <f t="shared" ref="I11:I17" si="9">SUM(L11)</f>
        <v>1</v>
      </c>
      <c r="J11" s="96"/>
      <c r="K11" s="102">
        <v>3.0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Mentill  - (Германия) Ashao</v>
      </c>
      <c r="V11" s="11" t="str">
        <f t="shared" ref="V11:V46" si="11">TEXT(G11,"0")&amp;":"&amp;TEXT(I11,"0")</f>
        <v>3:1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Mentill</v>
      </c>
      <c r="F12" s="102" t="str">
        <f t="shared" si="7"/>
        <v>Ashao</v>
      </c>
      <c r="G12" s="94">
        <f t="shared" si="8"/>
        <v>1</v>
      </c>
      <c r="H12" s="96"/>
      <c r="I12" s="94">
        <f t="shared" si="9"/>
        <v>3</v>
      </c>
      <c r="J12" s="96"/>
      <c r="K12" s="102">
        <v>1.0</v>
      </c>
      <c r="L12" s="102">
        <v>3.0</v>
      </c>
      <c r="M12" s="97"/>
      <c r="N12" s="98">
        <v>3.0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Mentill  - (Германия) Ashao</v>
      </c>
      <c r="V12" s="11" t="str">
        <f t="shared" si="11"/>
        <v>1:3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Mentill</v>
      </c>
      <c r="F13" s="102" t="str">
        <f t="shared" si="7"/>
        <v>Ashao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Mentill  - (Германия) Ashao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debosch</v>
      </c>
      <c r="F14" s="102" t="str">
        <f t="shared" si="7"/>
        <v>Ashao</v>
      </c>
      <c r="G14" s="94">
        <f t="shared" si="8"/>
        <v>5</v>
      </c>
      <c r="H14" s="96"/>
      <c r="I14" s="94">
        <f t="shared" si="9"/>
        <v>4</v>
      </c>
      <c r="J14" s="96"/>
      <c r="K14" s="102">
        <v>5.0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debosch  - (Германия) Ashao</v>
      </c>
      <c r="V14" s="11" t="str">
        <f t="shared" si="11"/>
        <v>5:4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debosch</v>
      </c>
      <c r="F15" s="102" t="str">
        <f t="shared" si="7"/>
        <v>Ashao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debosch  - (Германия) Ashao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debosch</v>
      </c>
      <c r="F16" s="102" t="str">
        <f t="shared" si="7"/>
        <v>Ashao</v>
      </c>
      <c r="G16" s="94">
        <f t="shared" si="8"/>
        <v>3</v>
      </c>
      <c r="H16" s="96"/>
      <c r="I16" s="94">
        <f t="shared" si="9"/>
        <v>1</v>
      </c>
      <c r="J16" s="96"/>
      <c r="K16" s="102">
        <v>3.0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debosch  - (Германия) Ashao</v>
      </c>
      <c r="V16" s="11" t="str">
        <f t="shared" si="11"/>
        <v>3:1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debosch</v>
      </c>
      <c r="F17" s="102" t="str">
        <f t="shared" ref="F17:F22" si="15">$E$4</f>
        <v>Mentill</v>
      </c>
      <c r="G17" s="94">
        <f t="shared" si="8"/>
        <v>4</v>
      </c>
      <c r="H17" s="96"/>
      <c r="I17" s="94">
        <f t="shared" si="9"/>
        <v>1</v>
      </c>
      <c r="J17" s="96"/>
      <c r="K17" s="26">
        <v>4.0</v>
      </c>
      <c r="L17" s="26">
        <v>1.0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debosch  - (Италия) Mentill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debosch</v>
      </c>
      <c r="F18" s="102" t="str">
        <f t="shared" si="15"/>
        <v>Mentill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debosch  - (Италия) Mentill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debosch</v>
      </c>
      <c r="F19" s="102" t="str">
        <f t="shared" si="15"/>
        <v>Mentill</v>
      </c>
      <c r="G19" s="94">
        <f t="shared" si="8"/>
        <v>2</v>
      </c>
      <c r="H19" s="96"/>
      <c r="I19" s="94">
        <f t="shared" si="16"/>
        <v>4</v>
      </c>
      <c r="J19" s="96"/>
      <c r="K19" s="102">
        <v>2.0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debosch  - (Италия) Mentill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Ashao</v>
      </c>
      <c r="F20" s="102" t="str">
        <f t="shared" si="15"/>
        <v>Mentill</v>
      </c>
      <c r="G20" s="94">
        <f t="shared" si="8"/>
        <v>4</v>
      </c>
      <c r="H20" s="96"/>
      <c r="I20" s="94">
        <f t="shared" si="16"/>
        <v>1</v>
      </c>
      <c r="J20" s="96"/>
      <c r="K20" s="102">
        <v>4.0</v>
      </c>
      <c r="L20" s="102">
        <v>1.0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Ashao  - (Италия) Mentill</v>
      </c>
      <c r="V20" s="11" t="str">
        <f t="shared" si="11"/>
        <v>4:1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Ashao</v>
      </c>
      <c r="F21" s="102" t="str">
        <f t="shared" si="15"/>
        <v>Mentill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Ashao  - (Италия) Mentill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Ashao</v>
      </c>
      <c r="F22" s="102" t="str">
        <f t="shared" si="15"/>
        <v>Mentill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Ashao  - (Италия) Mentill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Ashao</v>
      </c>
      <c r="F23" s="102" t="str">
        <f t="shared" ref="F23:F28" si="20">$E$6</f>
        <v>debosch</v>
      </c>
      <c r="G23" s="94">
        <f t="shared" si="8"/>
        <v>2</v>
      </c>
      <c r="H23" s="96"/>
      <c r="I23" s="94">
        <f t="shared" ref="I23:I29" si="21">SUM(L23)</f>
        <v>3</v>
      </c>
      <c r="J23" s="96"/>
      <c r="K23" s="102">
        <v>2.0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Ashao  - (Аргентина) debosch</v>
      </c>
      <c r="V23" s="11" t="str">
        <f t="shared" si="11"/>
        <v>2:3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Ashao</v>
      </c>
      <c r="F24" s="102" t="str">
        <f t="shared" si="20"/>
        <v>debosch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Ashao  - (Аргентина) debosch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Ashao</v>
      </c>
      <c r="F25" s="102" t="str">
        <f t="shared" si="20"/>
        <v>debosch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Ashao  - (Аргентина) debosch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Mentill</v>
      </c>
      <c r="F26" s="102" t="str">
        <f t="shared" si="20"/>
        <v>debosch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Mentill  - (Аргентина) debosch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Mentill</v>
      </c>
      <c r="F27" s="102" t="str">
        <f t="shared" si="20"/>
        <v>debosch</v>
      </c>
      <c r="G27" s="94">
        <f t="shared" si="8"/>
        <v>4</v>
      </c>
      <c r="H27" s="96"/>
      <c r="I27" s="94">
        <f t="shared" si="21"/>
        <v>1</v>
      </c>
      <c r="J27" s="96"/>
      <c r="K27" s="109">
        <v>4.0</v>
      </c>
      <c r="L27" s="109">
        <v>1.0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Mentill  - (Аргентина) debosch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Mentill</v>
      </c>
      <c r="F28" s="102" t="str">
        <f t="shared" si="20"/>
        <v>debosch</v>
      </c>
      <c r="G28" s="94">
        <f t="shared" si="8"/>
        <v>4</v>
      </c>
      <c r="H28" s="96"/>
      <c r="I28" s="94">
        <f t="shared" si="21"/>
        <v>3</v>
      </c>
      <c r="J28" s="96"/>
      <c r="K28" s="102">
        <v>4.0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Mentill  - (Аргентина) debosch</v>
      </c>
      <c r="V28" s="11" t="str">
        <f t="shared" si="11"/>
        <v>4:3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Mentill</v>
      </c>
      <c r="F29" s="102" t="str">
        <f t="shared" ref="F29:F34" si="25">$E$5</f>
        <v>Ashao</v>
      </c>
      <c r="G29" s="94">
        <f t="shared" si="8"/>
        <v>3</v>
      </c>
      <c r="H29" s="96"/>
      <c r="I29" s="94">
        <f t="shared" si="21"/>
        <v>1</v>
      </c>
      <c r="J29" s="94"/>
      <c r="K29" s="110">
        <v>3.0</v>
      </c>
      <c r="L29" s="102">
        <v>1.0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Mentill  - (Германия) Ashao</v>
      </c>
      <c r="V29" s="11" t="str">
        <f t="shared" si="11"/>
        <v>3:1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Mentill</v>
      </c>
      <c r="F30" s="102" t="str">
        <f t="shared" si="25"/>
        <v>Ashao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Mentill  - (Германия) Ashao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Mentill</v>
      </c>
      <c r="F31" s="102" t="str">
        <f t="shared" si="25"/>
        <v>Ashao</v>
      </c>
      <c r="G31" s="94">
        <f t="shared" si="8"/>
        <v>1</v>
      </c>
      <c r="H31" s="96"/>
      <c r="I31" s="94">
        <f t="shared" si="26"/>
        <v>3</v>
      </c>
      <c r="J31" s="96"/>
      <c r="K31" s="102">
        <v>1.0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Mentill  - (Германия) Ashao</v>
      </c>
      <c r="V31" s="11" t="str">
        <f t="shared" si="11"/>
        <v>1:3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debosch</v>
      </c>
      <c r="F32" s="102" t="str">
        <f t="shared" si="25"/>
        <v>Ashao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debosch  - (Германия) Ashao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debosch</v>
      </c>
      <c r="F33" s="102" t="str">
        <f t="shared" si="25"/>
        <v>Ashao</v>
      </c>
      <c r="G33" s="94">
        <f t="shared" si="8"/>
        <v>3</v>
      </c>
      <c r="H33" s="96"/>
      <c r="I33" s="94">
        <f t="shared" si="26"/>
        <v>3</v>
      </c>
      <c r="J33" s="96">
        <v>5.0</v>
      </c>
      <c r="K33" s="102">
        <v>3.0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debosch  - (Германия) Ashao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debosch</v>
      </c>
      <c r="F34" s="102" t="str">
        <f t="shared" si="25"/>
        <v>Ashao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41</v>
      </c>
      <c r="L34" s="102" t="s">
        <v>41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debosch  - (Германия) Ashao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debosch</v>
      </c>
      <c r="F35" s="102" t="str">
        <f t="shared" ref="F35:F40" si="30">$E$4</f>
        <v>Mentill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debosch  - (Италия) Mentill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debosch</v>
      </c>
      <c r="F36" s="102" t="str">
        <f t="shared" si="30"/>
        <v>Mentill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debosch  - (Италия) Mentill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debosch</v>
      </c>
      <c r="F37" s="102" t="str">
        <f t="shared" si="30"/>
        <v>Mentill</v>
      </c>
      <c r="G37" s="94">
        <f t="shared" si="8"/>
        <v>3</v>
      </c>
      <c r="H37" s="96"/>
      <c r="I37" s="94">
        <f t="shared" si="31"/>
        <v>1</v>
      </c>
      <c r="J37" s="96"/>
      <c r="K37" s="102">
        <v>3.0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debosch  - (Италия) Mentill</v>
      </c>
      <c r="V37" s="11" t="str">
        <f t="shared" si="11"/>
        <v>3:1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Ashao</v>
      </c>
      <c r="F38" s="102" t="str">
        <f t="shared" si="30"/>
        <v>Mentill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Ashao  - (Италия) Mentill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Ashao</v>
      </c>
      <c r="F39" s="102" t="str">
        <f t="shared" si="30"/>
        <v>Mentill</v>
      </c>
      <c r="G39" s="94">
        <f t="shared" si="8"/>
        <v>3</v>
      </c>
      <c r="H39" s="11"/>
      <c r="I39" s="94">
        <f t="shared" si="31"/>
        <v>2</v>
      </c>
      <c r="J39" s="11"/>
      <c r="K39" s="102">
        <v>3.0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Ashao  - (Италия) Mentill</v>
      </c>
      <c r="V39" s="11" t="str">
        <f t="shared" si="11"/>
        <v>3:2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Ashao</v>
      </c>
      <c r="F40" s="102" t="str">
        <f t="shared" si="30"/>
        <v>Mentill</v>
      </c>
      <c r="G40" s="94">
        <f t="shared" si="8"/>
        <v>5</v>
      </c>
      <c r="H40" s="11"/>
      <c r="I40" s="94">
        <f t="shared" si="31"/>
        <v>5</v>
      </c>
      <c r="J40" s="11"/>
      <c r="K40" s="102">
        <v>5.0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Ashao  - (Италия) Mentill</v>
      </c>
      <c r="V40" s="11" t="str">
        <f t="shared" si="11"/>
        <v>5:5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Ashao</v>
      </c>
      <c r="F41" s="102" t="str">
        <f t="shared" ref="F41:F46" si="35">$E$6</f>
        <v>debosch</v>
      </c>
      <c r="G41" s="94">
        <f t="shared" si="8"/>
        <v>3</v>
      </c>
      <c r="H41" s="11"/>
      <c r="I41" s="94">
        <f t="shared" si="31"/>
        <v>1</v>
      </c>
      <c r="J41" s="11"/>
      <c r="K41" s="102">
        <v>3.0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Ashao  - (Аргентина) debosch</v>
      </c>
      <c r="V41" s="11" t="str">
        <f t="shared" si="11"/>
        <v>3:1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Ashao</v>
      </c>
      <c r="F42" s="102" t="str">
        <f t="shared" si="35"/>
        <v>debosch</v>
      </c>
      <c r="G42" s="94">
        <f t="shared" si="8"/>
        <v>5</v>
      </c>
      <c r="H42" s="11"/>
      <c r="I42" s="94">
        <f t="shared" si="31"/>
        <v>4</v>
      </c>
      <c r="J42" s="11"/>
      <c r="K42" s="102">
        <v>5.0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Ashao  - (Аргентина) debosch</v>
      </c>
      <c r="V42" s="11" t="str">
        <f t="shared" si="11"/>
        <v>5:4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Ashao</v>
      </c>
      <c r="F43" s="102" t="str">
        <f t="shared" si="35"/>
        <v>debosch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Ashao  - (Аргентина) debosch</v>
      </c>
      <c r="V43" s="11" t="str">
        <f t="shared" si="11"/>
        <v>3:4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Mentill</v>
      </c>
      <c r="F44" s="102" t="str">
        <f t="shared" si="35"/>
        <v>debosch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Mentill  - (Аргентина) debosch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Mentill</v>
      </c>
      <c r="F45" s="102" t="str">
        <f t="shared" si="35"/>
        <v>debosch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Mentill  - (Аргентина) debosch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Mentill</v>
      </c>
      <c r="F46" s="102" t="str">
        <f t="shared" si="35"/>
        <v>debosch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Mentill  - (Аргентина) debosch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45658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45658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12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6</v>
      </c>
      <c r="AJ3" s="7">
        <f t="array" ref="AJ3">SUM(('ТУР6'!home=AF3)*('ТУР6'!homescore&lt;'ТУР6'!visitorscore),('ТУР6'!visitor=AF3)*('ТУР6'!visitorscore&lt;'ТУР6'!homescore))</f>
        <v>6</v>
      </c>
      <c r="AK3" s="31">
        <f t="array" ref="AK3">SUMIF('ТУР6'!home,AF3,'ТУР6'!homescore)+SUMIF('ТУР6'!visitor,AF3,'ТУР6'!visitorscore)</f>
        <v>89</v>
      </c>
      <c r="AL3" s="32">
        <f t="array" ref="AL3">SUMIF('ТУР6'!home,AF3,'ТУР6'!visitorscore)+SUMIF('ТУР6'!visitor,AF3,'ТУР6'!homescore)</f>
        <v>78</v>
      </c>
      <c r="AM3" s="7">
        <f t="shared" ref="AM3:AM5" si="2">AK3-AL3</f>
        <v>11</v>
      </c>
      <c r="AN3" s="31">
        <f t="array" ref="AN3">AH3*Options!$B$2+AI3*Options!$B$3+AJ3*Options!$B$4+VLOOKUP(AF3,$E$4:$F$9,2,0)</f>
        <v>42</v>
      </c>
      <c r="AO3" s="11">
        <f t="shared" ref="AO3:AO5" si="3">AK3+AM3*10000+AN3*100000000</f>
        <v>4200110089</v>
      </c>
    </row>
    <row r="4">
      <c r="A4" s="11"/>
      <c r="B4" s="8"/>
      <c r="C4" s="114" t="s">
        <v>59</v>
      </c>
      <c r="D4" s="115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6</v>
      </c>
      <c r="Y4" s="26">
        <f t="array" ref="Y4">VLOOKUP($U4,$AF$3:$AN$5,5,0)</f>
        <v>6</v>
      </c>
      <c r="Z4" s="26">
        <f t="array" ref="Z4">VLOOKUP($U4,$AF$3:$AN$5,6,0)</f>
        <v>89</v>
      </c>
      <c r="AA4" s="26">
        <f t="array" ref="AA4">VLOOKUP($U4,$AF$3:$AN$5,7,0)</f>
        <v>78</v>
      </c>
      <c r="AB4" s="26">
        <f t="array" ref="AB4">VLOOKUP($U4,$AF$3:$AN$5,8,0)</f>
        <v>11</v>
      </c>
      <c r="AC4" s="26">
        <f t="array" ref="AC4">VLOOKUP($U4,$AF$3:$AN$5,9,0)</f>
        <v>42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7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7">
        <f t="array" ref="AJ4">SUM(('ТУР6'!home=AF4)*('ТУР6'!homescore&lt;'ТУР6'!visitorscore),('ТУР6'!visitor=AF4)*('ТУР6'!visitorscore&lt;'ТУР6'!homescore))</f>
        <v>7</v>
      </c>
      <c r="AK4" s="31">
        <f t="array" ref="AK4">SUMIF('ТУР6'!home,AF4,'ТУР6'!homescore)+SUMIF('ТУР6'!visitor,AF4,'ТУР6'!visitorscore)</f>
        <v>71</v>
      </c>
      <c r="AL4" s="32">
        <f t="array" ref="AL4">SUMIF('ТУР6'!home,AF4,'ТУР6'!visitorscore)+SUMIF('ТУР6'!visitor,AF4,'ТУР6'!homescore)</f>
        <v>72</v>
      </c>
      <c r="AM4" s="7">
        <f t="shared" si="2"/>
        <v>-1</v>
      </c>
      <c r="AN4" s="31">
        <f t="array" ref="AN4">AH4*Options!$B$2+AI4*Options!$B$3+AJ4*Options!$B$4+VLOOKUP(AF4,$E$4:$F$9,2,0)</f>
        <v>31</v>
      </c>
      <c r="AO4" s="11">
        <f t="shared" si="3"/>
        <v>3099990071</v>
      </c>
    </row>
    <row r="5">
      <c r="A5" s="11"/>
      <c r="B5" s="8"/>
      <c r="C5" s="40" t="s">
        <v>61</v>
      </c>
      <c r="D5" s="115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71</v>
      </c>
      <c r="AA5" s="26">
        <f t="array" ref="AA5">VLOOKUP($U5,$AF$3:$AN$5,7,0)</f>
        <v>72</v>
      </c>
      <c r="AB5" s="26">
        <f t="array" ref="AB5">VLOOKUP($U5,$AF$3:$AN$5,8,0)</f>
        <v>-1</v>
      </c>
      <c r="AC5" s="26">
        <f t="array" ref="AC5">VLOOKUP($U5,$AF$3:$AN$5,9,0)</f>
        <v>31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3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12</v>
      </c>
      <c r="AJ5" s="7">
        <f t="array" ref="AJ5">SUM(('ТУР6'!home=AF5)*('ТУР6'!homescore&lt;'ТУР6'!visitorscore),('ТУР6'!visitor=AF5)*('ТУР6'!visitorscore&lt;'ТУР6'!homescore))</f>
        <v>9</v>
      </c>
      <c r="AK5" s="31">
        <f t="array" ref="AK5">SUMIF('ТУР6'!home,AF5,'ТУР6'!homescore)+SUMIF('ТУР6'!visitor,AF5,'ТУР6'!visitorscore)</f>
        <v>72</v>
      </c>
      <c r="AL5" s="32">
        <f t="array" ref="AL5">SUMIF('ТУР6'!home,AF5,'ТУР6'!visitorscore)+SUMIF('ТУР6'!visitor,AF5,'ТУР6'!homescore)</f>
        <v>82</v>
      </c>
      <c r="AM5" s="7">
        <f t="shared" si="2"/>
        <v>-10</v>
      </c>
      <c r="AN5" s="31">
        <f t="array" ref="AN5">AH5*Options!$B$2+AI5*Options!$B$3+AJ5*Options!$B$4+VLOOKUP(AF5,$E$4:$F$9,2,0)</f>
        <v>21</v>
      </c>
      <c r="AO5" s="11">
        <f t="shared" si="3"/>
        <v>2099900072</v>
      </c>
    </row>
    <row r="6">
      <c r="A6" s="11"/>
      <c r="B6" s="8"/>
      <c r="C6" s="40" t="s">
        <v>63</v>
      </c>
      <c r="D6" s="115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12</v>
      </c>
      <c r="Y6" s="26">
        <f t="array" ref="Y6">VLOOKUP($U6,$AF$3:$AN$5,5,0)</f>
        <v>9</v>
      </c>
      <c r="Z6" s="26">
        <f t="array" ref="Z6">VLOOKUP($U6,$AF$3:$AN$5,6,0)</f>
        <v>72</v>
      </c>
      <c r="AA6" s="26">
        <f t="array" ref="AA6">VLOOKUP($U6,$AF$3:$AN$5,7,0)</f>
        <v>82</v>
      </c>
      <c r="AB6" s="26">
        <f t="array" ref="AB6">VLOOKUP($U6,$AF$3:$AN$5,8,0)</f>
        <v>-10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⁠hrrorcane</v>
      </c>
      <c r="F11" s="102" t="str">
        <f t="shared" ref="F11:F16" si="7">$E$5</f>
        <v>masterp1ece</v>
      </c>
      <c r="G11" s="94">
        <f t="shared" ref="G11:G46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⁠hrrorcane  - (Англия) masterp1ece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⁠hrrorcane</v>
      </c>
      <c r="F12" s="102" t="str">
        <f t="shared" si="7"/>
        <v>masterp1ece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⁠hrrorcane  - (Англия) masterp1ece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⁠hrrorcane</v>
      </c>
      <c r="F13" s="102" t="str">
        <f t="shared" si="7"/>
        <v>masterp1ece</v>
      </c>
      <c r="G13" s="94">
        <f t="shared" si="8"/>
        <v>2</v>
      </c>
      <c r="H13" s="96"/>
      <c r="I13" s="94">
        <f t="shared" si="9"/>
        <v>3</v>
      </c>
      <c r="J13" s="96"/>
      <c r="K13" s="102">
        <v>2.0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⁠hrrorcane  - (Англия) masterp1ece</v>
      </c>
      <c r="V13" s="11" t="str">
        <f t="shared" si="11"/>
        <v>2:3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maymay</v>
      </c>
      <c r="F14" s="102" t="str">
        <f t="shared" si="7"/>
        <v>masterp1ece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maymay  - (Англия) masterp1ece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maymay</v>
      </c>
      <c r="F15" s="102" t="str">
        <f t="shared" si="7"/>
        <v>masterp1ece</v>
      </c>
      <c r="G15" s="94">
        <f t="shared" si="8"/>
        <v>2</v>
      </c>
      <c r="H15" s="96"/>
      <c r="I15" s="94">
        <f t="shared" si="9"/>
        <v>3</v>
      </c>
      <c r="J15" s="96"/>
      <c r="K15" s="102">
        <v>2.0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maymay  - (Англия) masterp1ece</v>
      </c>
      <c r="V15" s="11" t="str">
        <f t="shared" si="11"/>
        <v>2:3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maymay</v>
      </c>
      <c r="F16" s="102" t="str">
        <f t="shared" si="7"/>
        <v>masterp1ece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maymay  - (Англия) masterp1ece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maymay</v>
      </c>
      <c r="F17" s="102" t="str">
        <f t="shared" ref="F17:F22" si="15">$E$4</f>
        <v>⁠hrrorcane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maymay  - (Нидерланды) ⁠hrrorcane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maymay</v>
      </c>
      <c r="F18" s="102" t="str">
        <f t="shared" si="15"/>
        <v>⁠hrrorcane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maymay  - (Нидерланды) ⁠hrrorcane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maymay</v>
      </c>
      <c r="F19" s="102" t="str">
        <f t="shared" si="15"/>
        <v>⁠hrrorcane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41</v>
      </c>
      <c r="L19" s="102" t="s">
        <v>41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maymay  - (Нидерланды) ⁠hrrorcane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masterp1ece</v>
      </c>
      <c r="F20" s="102" t="str">
        <f t="shared" si="15"/>
        <v>⁠hrrorcane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masterp1ece  - (Нидерланды) ⁠hrrorcane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masterp1ece</v>
      </c>
      <c r="F21" s="102" t="str">
        <f t="shared" si="15"/>
        <v>⁠hrrorcane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masterp1ece  - (Нидерланды) ⁠hrrorcane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masterp1ece</v>
      </c>
      <c r="F22" s="102" t="str">
        <f t="shared" si="15"/>
        <v>⁠hrrorcane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masterp1ece  - (Нидерланды) ⁠hrrorcane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masterp1ece</v>
      </c>
      <c r="F23" s="102" t="str">
        <f t="shared" ref="F23:F28" si="20">$E$6</f>
        <v>maymay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masterp1ece  - (Португалия) maymay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masterp1ece</v>
      </c>
      <c r="F24" s="102" t="str">
        <f t="shared" si="20"/>
        <v>maymay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masterp1ece  - (Португалия) maymay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masterp1ece</v>
      </c>
      <c r="F25" s="102" t="str">
        <f t="shared" si="20"/>
        <v>maymay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41</v>
      </c>
      <c r="L25" s="109" t="s">
        <v>41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masterp1ece  - (Португалия) maymay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⁠hrrorcane</v>
      </c>
      <c r="F26" s="102" t="str">
        <f t="shared" si="20"/>
        <v>maymay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⁠hrrorcane  - (Португалия) maymay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⁠hrrorcane</v>
      </c>
      <c r="F27" s="102" t="str">
        <f t="shared" si="20"/>
        <v>maymay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⁠hrrorcane  - (Португалия) maymay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⁠hrrorcane</v>
      </c>
      <c r="F28" s="102" t="str">
        <f t="shared" si="20"/>
        <v>maymay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⁠hrrorcane  - (Португалия) maymay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⁠hrrorcane</v>
      </c>
      <c r="F29" s="102" t="str">
        <f t="shared" ref="F29:F34" si="25">$E$5</f>
        <v>masterp1ece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⁠hrrorcane  - (Англия) masterp1ece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⁠hrrorcane</v>
      </c>
      <c r="F30" s="102" t="str">
        <f t="shared" si="25"/>
        <v>masterp1ece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⁠hrrorcane  - (Англия) masterp1ece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⁠hrrorcane</v>
      </c>
      <c r="F31" s="102" t="str">
        <f t="shared" si="25"/>
        <v>masterp1ece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⁠hrrorcane  - (Англия) masterp1ece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maymay</v>
      </c>
      <c r="F32" s="102" t="str">
        <f t="shared" si="25"/>
        <v>masterp1ece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maymay  - (Англия) masterp1ece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maymay</v>
      </c>
      <c r="F33" s="102" t="str">
        <f t="shared" si="25"/>
        <v>masterp1ece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maymay  - (Англия) masterp1ece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maymay</v>
      </c>
      <c r="F34" s="102" t="str">
        <f t="shared" si="25"/>
        <v>masterp1ece</v>
      </c>
      <c r="G34" s="94">
        <f t="shared" si="8"/>
        <v>1</v>
      </c>
      <c r="H34" s="96"/>
      <c r="I34" s="94">
        <f t="shared" si="26"/>
        <v>3</v>
      </c>
      <c r="J34" s="96"/>
      <c r="K34" s="102">
        <v>1.0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maymay  - (Англия) masterp1ece</v>
      </c>
      <c r="V34" s="11" t="str">
        <f t="shared" si="11"/>
        <v>1:3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maymay</v>
      </c>
      <c r="F35" s="102" t="str">
        <f t="shared" ref="F35:F40" si="30">$E$4</f>
        <v>⁠hrrorcane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maymay  - (Нидерланды) ⁠hrrorcane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maymay</v>
      </c>
      <c r="F36" s="102" t="str">
        <f t="shared" si="30"/>
        <v>⁠hrrorcane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maymay  - (Нидерланды) ⁠hrrorcane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maymay</v>
      </c>
      <c r="F37" s="102" t="str">
        <f t="shared" si="30"/>
        <v>⁠hrrorcane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maymay  - (Нидерланды) ⁠hrrorcane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masterp1ece</v>
      </c>
      <c r="F38" s="102" t="str">
        <f t="shared" si="30"/>
        <v>⁠hrrorcane</v>
      </c>
      <c r="G38" s="94">
        <f t="shared" si="8"/>
        <v>4</v>
      </c>
      <c r="H38" s="11"/>
      <c r="I38" s="94">
        <f t="shared" si="31"/>
        <v>3</v>
      </c>
      <c r="J38" s="11"/>
      <c r="K38" s="102">
        <v>4.0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masterp1ece  - (Нидерланды) ⁠hrrorcane</v>
      </c>
      <c r="V38" s="11" t="str">
        <f t="shared" si="11"/>
        <v>4:3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masterp1ece</v>
      </c>
      <c r="F39" s="102" t="str">
        <f t="shared" si="30"/>
        <v>⁠hrrorcane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masterp1ece  - (Нидерланды) ⁠hrrorcane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masterp1ece</v>
      </c>
      <c r="F40" s="102" t="str">
        <f t="shared" si="30"/>
        <v>⁠hrrorcane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masterp1ece  - (Нидерланды) ⁠hrrorcane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masterp1ece</v>
      </c>
      <c r="F41" s="102" t="str">
        <f t="shared" ref="F41:F46" si="35">$E$6</f>
        <v>maymay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masterp1ece  - (Португалия) maymay</v>
      </c>
      <c r="V41" s="11" t="str">
        <f t="shared" si="11"/>
        <v>5:5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masterp1ece</v>
      </c>
      <c r="F42" s="102" t="str">
        <f t="shared" si="35"/>
        <v>maymay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masterp1ece  - (Португалия) maymay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masterp1ece</v>
      </c>
      <c r="F43" s="102" t="str">
        <f t="shared" si="35"/>
        <v>maymay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41</v>
      </c>
      <c r="L43" s="102" t="s">
        <v>41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masterp1ece  - (Португалия) maymay</v>
      </c>
      <c r="V43" s="11" t="str">
        <f t="shared" si="11"/>
        <v>0:0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⁠hrrorcane</v>
      </c>
      <c r="F44" s="102" t="str">
        <f t="shared" si="35"/>
        <v>maymay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⁠hrrorcane  - (Португалия) maymay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⁠hrrorcane</v>
      </c>
      <c r="F45" s="102" t="str">
        <f t="shared" si="35"/>
        <v>maymay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⁠hrrorcane  - (Португалия) maymay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⁠hrrorcane</v>
      </c>
      <c r="F46" s="102" t="str">
        <f t="shared" si="35"/>
        <v>maymay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⁠hrrorcane  - (Португалия) maymay</v>
      </c>
      <c r="V46" s="11" t="str">
        <f t="shared" si="11"/>
        <v>5:5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45658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45658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8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11</v>
      </c>
      <c r="AJ3" s="7">
        <f t="array" ref="AJ3">SUM(('ТУР7'!home=AF3)*('ТУР7'!homescore&lt;'ТУР7'!visitorscore),('ТУР7'!visitor=AF3)*('ТУР7'!visitorscore&lt;'ТУР7'!homescore))</f>
        <v>5</v>
      </c>
      <c r="AK3" s="31">
        <f t="array" ref="AK3">SUMIF('ТУР7'!home,AF3,'ТУР7'!homescore)+SUMIF('ТУР7'!visitor,AF3,'ТУР7'!visitorscore)</f>
        <v>73</v>
      </c>
      <c r="AL3" s="32">
        <f t="array" ref="AL3">SUMIF('ТУР7'!home,AF3,'ТУР7'!visitorscore)+SUMIF('ТУР7'!visitor,AF3,'ТУР7'!homescore)</f>
        <v>68</v>
      </c>
      <c r="AM3" s="7">
        <f t="shared" ref="AM3:AM5" si="2">AK3-AL3</f>
        <v>5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3500050073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73</v>
      </c>
      <c r="AA4" s="26">
        <f t="array" ref="AA4">VLOOKUP($U4,$AF$3:$AN$5,7,0)</f>
        <v>68</v>
      </c>
      <c r="AB4" s="26">
        <f t="array" ref="AB4">VLOOKUP($U4,$AF$3:$AN$5,8,0)</f>
        <v>5</v>
      </c>
      <c r="AC4" s="26">
        <f t="array" ref="AC4">VLOOKUP($U4,$AF$3:$AN$5,9,0)</f>
        <v>35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8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75</v>
      </c>
      <c r="AL4" s="32">
        <f t="array" ref="AL4">SUMIF('ТУР7'!home,AF4,'ТУР7'!visitorscore)+SUMIF('ТУР7'!visitor,AF4,'ТУР7'!homescore)</f>
        <v>75</v>
      </c>
      <c r="AM4" s="7">
        <f t="shared" si="2"/>
        <v>0</v>
      </c>
      <c r="AN4" s="31">
        <f t="array" ref="AN4">AH4*Options!$B$2+AI4*Options!$B$3+AJ4*Options!$B$4+VLOOKUP(AF4,$E$4:$F$9,2,0)</f>
        <v>33</v>
      </c>
      <c r="AO4" s="11">
        <f t="shared" si="3"/>
        <v>3300000075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75</v>
      </c>
      <c r="AA5" s="26">
        <f t="array" ref="AA5">VLOOKUP($U5,$AF$3:$AN$5,7,0)</f>
        <v>75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6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7">
        <f t="array" ref="AJ5">SUM(('ТУР7'!home=AF5)*('ТУР7'!homescore&lt;'ТУР7'!visitorscore),('ТУР7'!visitor=AF5)*('ТУР7'!visitorscore&lt;'ТУР7'!homescore))</f>
        <v>10</v>
      </c>
      <c r="AK5" s="31">
        <f t="array" ref="AK5">SUMIF('ТУР7'!home,AF5,'ТУР7'!homescore)+SUMIF('ТУР7'!visitor,AF5,'ТУР7'!visitorscore)</f>
        <v>75</v>
      </c>
      <c r="AL5" s="32">
        <f t="array" ref="AL5">SUMIF('ТУР7'!home,AF5,'ТУР7'!visitorscore)+SUMIF('ТУР7'!visitor,AF5,'ТУР7'!homescore)</f>
        <v>80</v>
      </c>
      <c r="AM5" s="7">
        <f t="shared" si="2"/>
        <v>-5</v>
      </c>
      <c r="AN5" s="31">
        <f t="array" ref="AN5">AH5*Options!$B$2+AI5*Options!$B$3+AJ5*Options!$B$4+VLOOKUP(AF5,$E$4:$F$9,2,0)</f>
        <v>26</v>
      </c>
      <c r="AO5" s="11">
        <f t="shared" si="3"/>
        <v>2599950075</v>
      </c>
    </row>
    <row r="6">
      <c r="A6" s="11"/>
      <c r="B6" s="8"/>
      <c r="C6" s="116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75</v>
      </c>
      <c r="AA6" s="26">
        <f t="array" ref="AA6">VLOOKUP($U6,$AF$3:$AN$5,7,0)</f>
        <v>80</v>
      </c>
      <c r="AB6" s="26">
        <f t="array" ref="AB6">VLOOKUP($U6,$AF$3:$AN$5,8,0)</f>
        <v>-5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⁠hrrorcane</v>
      </c>
      <c r="F11" s="102" t="str">
        <f t="shared" ref="F11:F16" si="7">$E$5</f>
        <v>masterp1ece</v>
      </c>
      <c r="G11" s="94">
        <f t="shared" ref="G11:G46" si="8">SUM(K11)</f>
        <v>3</v>
      </c>
      <c r="H11" s="96"/>
      <c r="I11" s="94">
        <f t="shared" ref="I11:I17" si="9">SUM(L11)</f>
        <v>3</v>
      </c>
      <c r="J11" s="96"/>
      <c r="K11" s="102">
        <v>3.0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⁠hrrorcane  - (Нидерланды) masterp1ece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⁠hrrorcane</v>
      </c>
      <c r="F12" s="102" t="str">
        <f t="shared" si="7"/>
        <v>masterp1ece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⁠hrrorcane  - (Нидерланды) masterp1ece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⁠hrrorcane</v>
      </c>
      <c r="F13" s="102" t="str">
        <f t="shared" si="7"/>
        <v>masterp1ece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41</v>
      </c>
      <c r="L13" s="102" t="s">
        <v>41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⁠hrrorcane  - (Нидерланды) masterp1ece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maymay</v>
      </c>
      <c r="F14" s="102" t="str">
        <f t="shared" si="7"/>
        <v>masterp1ece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maymay  - (Нидерланды) masterp1ece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maymay</v>
      </c>
      <c r="F15" s="102" t="str">
        <f t="shared" si="7"/>
        <v>masterp1ece</v>
      </c>
      <c r="G15" s="94">
        <f t="shared" si="8"/>
        <v>3</v>
      </c>
      <c r="H15" s="96"/>
      <c r="I15" s="94">
        <f t="shared" si="9"/>
        <v>1</v>
      </c>
      <c r="J15" s="96"/>
      <c r="K15" s="102">
        <v>3.0</v>
      </c>
      <c r="L15" s="102">
        <v>1.0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maymay  - (Нидерланды) masterp1ece</v>
      </c>
      <c r="V15" s="11" t="str">
        <f t="shared" si="11"/>
        <v>3:1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maymay</v>
      </c>
      <c r="F16" s="102" t="str">
        <f t="shared" si="7"/>
        <v>masterp1ece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maymay  - (Нидерланды) masterp1ece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maymay</v>
      </c>
      <c r="F17" s="102" t="str">
        <f t="shared" ref="F17:F22" si="15">$E$4</f>
        <v>⁠hrrorcane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maymay  - (Испания) ⁠hrrorcane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maymay</v>
      </c>
      <c r="F18" s="102" t="str">
        <f t="shared" si="15"/>
        <v>⁠hrrorcane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41</v>
      </c>
      <c r="L18" s="102" t="s">
        <v>41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maymay  - (Испания) ⁠hrrorcane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maymay</v>
      </c>
      <c r="F19" s="102" t="str">
        <f t="shared" si="15"/>
        <v>⁠hrrorcane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maymay  - (Испания) ⁠hrrorcane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masterp1ece</v>
      </c>
      <c r="F20" s="102" t="str">
        <f t="shared" si="15"/>
        <v>⁠hrrorcane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masterp1ece  - (Испания) ⁠hrrorcane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masterp1ece</v>
      </c>
      <c r="F21" s="102" t="str">
        <f t="shared" si="15"/>
        <v>⁠hrrorcane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masterp1ece  - (Испания) ⁠hrrorcane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masterp1ece</v>
      </c>
      <c r="F22" s="102" t="str">
        <f t="shared" si="15"/>
        <v>⁠hrrorcane</v>
      </c>
      <c r="G22" s="94">
        <f t="shared" si="8"/>
        <v>1</v>
      </c>
      <c r="H22" s="96"/>
      <c r="I22" s="94">
        <f t="shared" si="16"/>
        <v>3</v>
      </c>
      <c r="J22" s="96"/>
      <c r="K22" s="102">
        <v>1.0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masterp1ece  - (Испания) ⁠hrrorcane</v>
      </c>
      <c r="V22" s="11" t="str">
        <f t="shared" si="11"/>
        <v>1:3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masterp1ece</v>
      </c>
      <c r="F23" s="102" t="str">
        <f t="shared" ref="F23:F28" si="20">$E$6</f>
        <v>maymay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masterp1ece  - (Германия) maymay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masterp1ece</v>
      </c>
      <c r="F24" s="102" t="str">
        <f t="shared" si="20"/>
        <v>maymay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masterp1ece  - (Германия) maymay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masterp1ece</v>
      </c>
      <c r="F25" s="102" t="str">
        <f t="shared" si="20"/>
        <v>maymay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masterp1ece  - (Германия) maymay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⁠hrrorcane</v>
      </c>
      <c r="F26" s="102" t="str">
        <f t="shared" si="20"/>
        <v>maymay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⁠hrrorcane  - (Германия) maymay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⁠hrrorcane</v>
      </c>
      <c r="F27" s="102" t="str">
        <f t="shared" si="20"/>
        <v>maymay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⁠hrrorcane  - (Германия) maymay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⁠hrrorcane</v>
      </c>
      <c r="F28" s="102" t="str">
        <f t="shared" si="20"/>
        <v>maymay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⁠hrrorcane  - (Германия) maymay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⁠hrrorcane</v>
      </c>
      <c r="F29" s="102" t="str">
        <f t="shared" ref="F29:F34" si="25">$E$5</f>
        <v>masterp1ece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⁠hrrorcane  - (Нидерланды) masterp1ece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⁠hrrorcane</v>
      </c>
      <c r="F30" s="102" t="str">
        <f t="shared" si="25"/>
        <v>masterp1ece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⁠hrrorcane  - (Нидерланды) masterp1ece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⁠hrrorcane</v>
      </c>
      <c r="F31" s="102" t="str">
        <f t="shared" si="25"/>
        <v>masterp1ece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⁠hrrorcane  - (Нидерланды) masterp1ece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maymay</v>
      </c>
      <c r="F32" s="102" t="str">
        <f t="shared" si="25"/>
        <v>masterp1ece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maymay  - (Нидерланды) masterp1ece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maymay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maymay  - (Нидерланды) masterp1ece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maymay</v>
      </c>
      <c r="F34" s="102" t="str">
        <f t="shared" si="25"/>
        <v>masterp1ece</v>
      </c>
      <c r="G34" s="94">
        <f t="shared" si="8"/>
        <v>2</v>
      </c>
      <c r="H34" s="96"/>
      <c r="I34" s="94">
        <f t="shared" si="26"/>
        <v>3</v>
      </c>
      <c r="J34" s="96"/>
      <c r="K34" s="102">
        <v>2.0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maymay  - (Нидерланды) masterp1ece</v>
      </c>
      <c r="V34" s="11" t="str">
        <f t="shared" si="11"/>
        <v>2:3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maymay</v>
      </c>
      <c r="F35" s="102" t="str">
        <f t="shared" ref="F35:F40" si="30">$E$4</f>
        <v>⁠hrrorcane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maymay  - (Испания) ⁠hrrorcane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maymay</v>
      </c>
      <c r="F36" s="102" t="str">
        <f t="shared" si="30"/>
        <v>⁠hrrorcane</v>
      </c>
      <c r="G36" s="94">
        <f t="shared" si="8"/>
        <v>0</v>
      </c>
      <c r="H36" s="96"/>
      <c r="I36" s="94">
        <f t="shared" si="31"/>
        <v>3</v>
      </c>
      <c r="J36" s="96"/>
      <c r="K36" s="102">
        <v>0.0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maymay  - (Испания) ⁠hrrorcane</v>
      </c>
      <c r="V36" s="11" t="str">
        <f t="shared" si="11"/>
        <v>0:3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maymay</v>
      </c>
      <c r="F37" s="102" t="str">
        <f t="shared" si="30"/>
        <v>⁠hrrorcane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maymay  - (Испания) ⁠hrrorcane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masterp1ece</v>
      </c>
      <c r="F38" s="102" t="str">
        <f t="shared" si="30"/>
        <v>⁠hrrorcane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masterp1ece  - (Испания) ⁠hrrorcane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masterp1ece</v>
      </c>
      <c r="F39" s="102" t="str">
        <f t="shared" si="30"/>
        <v>⁠hrrorcane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masterp1ece  - (Испания) ⁠hrrorcane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masterp1ece</v>
      </c>
      <c r="F40" s="102" t="str">
        <f t="shared" si="30"/>
        <v>⁠hrrorcane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41</v>
      </c>
      <c r="L40" s="102" t="s">
        <v>41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masterp1ece  - (Испания) ⁠hrrorcane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masterp1ece</v>
      </c>
      <c r="F41" s="102" t="str">
        <f t="shared" ref="F41:F46" si="35">$E$6</f>
        <v>maymay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masterp1ece  - (Германия) maymay</v>
      </c>
      <c r="V41" s="11" t="str">
        <f t="shared" si="11"/>
        <v>5:5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masterp1ece</v>
      </c>
      <c r="F42" s="102" t="str">
        <f t="shared" si="35"/>
        <v>maymay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masterp1ece  - (Германия) maymay</v>
      </c>
      <c r="V42" s="11" t="str">
        <f t="shared" si="11"/>
        <v>2:4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masterp1ece</v>
      </c>
      <c r="F43" s="102" t="str">
        <f t="shared" si="35"/>
        <v>maymay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masterp1ece  - (Германия) maymay</v>
      </c>
      <c r="V43" s="11" t="str">
        <f t="shared" si="11"/>
        <v>4:2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⁠hrrorcane</v>
      </c>
      <c r="F44" s="102" t="str">
        <f t="shared" si="35"/>
        <v>maymay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⁠hrrorcane  - (Германия) maymay</v>
      </c>
      <c r="V44" s="11" t="str">
        <f t="shared" si="11"/>
        <v>5:3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⁠hrrorcane</v>
      </c>
      <c r="F45" s="102" t="str">
        <f t="shared" si="35"/>
        <v>maymay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⁠hrrorcane  - (Германия) maymay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⁠hrrorcane</v>
      </c>
      <c r="F46" s="102" t="str">
        <f t="shared" si="35"/>
        <v>maymay</v>
      </c>
      <c r="G46" s="94">
        <f t="shared" si="8"/>
        <v>3</v>
      </c>
      <c r="H46" s="11"/>
      <c r="I46" s="94">
        <f t="shared" si="31"/>
        <v>3</v>
      </c>
      <c r="J46" s="11"/>
      <c r="K46" s="102">
        <v>3.0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⁠hrrorcane  - (Германия) maymay</v>
      </c>
      <c r="V46" s="11" t="str">
        <f t="shared" si="11"/>
        <v>3:3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45658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45658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8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7">
        <f t="array" ref="AJ3">SUM(('ТУР8'!home=AF3)*('ТУР8'!homescore&lt;'ТУР8'!visitorscore),('ТУР8'!visitor=AF3)*('ТУР8'!visitorscore&lt;'ТУР8'!homescore))</f>
        <v>5</v>
      </c>
      <c r="AK3" s="31">
        <f t="array" ref="AK3">SUMIF('ТУР8'!home,AF3,'ТУР8'!homescore)+SUMIF('ТУР8'!visitor,AF3,'ТУР8'!visitorscore)</f>
        <v>75</v>
      </c>
      <c r="AL3" s="32">
        <f t="array" ref="AL3">SUMIF('ТУР8'!home,AF3,'ТУР8'!visitorscore)+SUMIF('ТУР8'!visitor,AF3,'ТУР8'!homescore)</f>
        <v>68</v>
      </c>
      <c r="AM3" s="7">
        <f t="shared" ref="AM3:AM5" si="2">AK3-AL3</f>
        <v>7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3500070075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75</v>
      </c>
      <c r="AA4" s="26">
        <f t="array" ref="AA4">VLOOKUP($U4,$AF$3:$AN$5,7,0)</f>
        <v>68</v>
      </c>
      <c r="AB4" s="26">
        <f t="array" ref="AB4">VLOOKUP($U4,$AF$3:$AN$5,8,0)</f>
        <v>7</v>
      </c>
      <c r="AC4" s="26">
        <f t="array" ref="AC4">VLOOKUP($U4,$AF$3:$AN$5,9,0)</f>
        <v>35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7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7">
        <f t="array" ref="AJ4">SUM(('ТУР8'!home=AF4)*('ТУР8'!homescore&lt;'ТУР8'!visitorscore),('ТУР8'!visitor=AF4)*('ТУР8'!visitorscore&lt;'ТУР8'!homescore))</f>
        <v>10</v>
      </c>
      <c r="AK4" s="31">
        <f t="array" ref="AK4">SUMIF('ТУР8'!home,AF4,'ТУР8'!homescore)+SUMIF('ТУР8'!visitor,AF4,'ТУР8'!visitorscore)</f>
        <v>74</v>
      </c>
      <c r="AL4" s="32">
        <f t="array" ref="AL4">SUMIF('ТУР8'!home,AF4,'ТУР8'!visitorscore)+SUMIF('ТУР8'!visitor,AF4,'ТУР8'!homescore)</f>
        <v>80</v>
      </c>
      <c r="AM4" s="7">
        <f t="shared" si="2"/>
        <v>-6</v>
      </c>
      <c r="AN4" s="31">
        <f t="array" ref="AN4">AH4*Options!$B$2+AI4*Options!$B$3+AJ4*Options!$B$4+VLOOKUP(AF4,$E$4:$F$9,2,0)</f>
        <v>28</v>
      </c>
      <c r="AO4" s="11">
        <f t="shared" si="3"/>
        <v>2799940074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66</v>
      </c>
      <c r="AA5" s="26">
        <f t="array" ref="AA5">VLOOKUP($U5,$AF$3:$AN$5,7,0)</f>
        <v>67</v>
      </c>
      <c r="AB5" s="26">
        <f t="array" ref="AB5">VLOOKUP($U5,$AF$3:$AN$5,8,0)</f>
        <v>-1</v>
      </c>
      <c r="AC5" s="26">
        <f t="array" ref="AC5">VLOOKUP($U5,$AF$3:$AN$5,9,0)</f>
        <v>31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7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7</v>
      </c>
      <c r="AK5" s="31">
        <f t="array" ref="AK5">SUMIF('ТУР8'!home,AF5,'ТУР8'!homescore)+SUMIF('ТУР8'!visitor,AF5,'ТУР8'!visitorscore)</f>
        <v>66</v>
      </c>
      <c r="AL5" s="32">
        <f t="array" ref="AL5">SUMIF('ТУР8'!home,AF5,'ТУР8'!visitorscore)+SUMIF('ТУР8'!visitor,AF5,'ТУР8'!homescore)</f>
        <v>67</v>
      </c>
      <c r="AM5" s="7">
        <f t="shared" si="2"/>
        <v>-1</v>
      </c>
      <c r="AN5" s="31">
        <f t="array" ref="AN5">AH5*Options!$B$2+AI5*Options!$B$3+AJ5*Options!$B$4+VLOOKUP(AF5,$E$4:$F$9,2,0)</f>
        <v>31</v>
      </c>
      <c r="AO5" s="11">
        <f t="shared" si="3"/>
        <v>3099990066</v>
      </c>
    </row>
    <row r="6">
      <c r="A6" s="11"/>
      <c r="B6" s="8"/>
      <c r="C6" s="116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74</v>
      </c>
      <c r="AA6" s="26">
        <f t="array" ref="AA6">VLOOKUP($U6,$AF$3:$AN$5,7,0)</f>
        <v>80</v>
      </c>
      <c r="AB6" s="26">
        <f t="array" ref="AB6">VLOOKUP($U6,$AF$3:$AN$5,8,0)</f>
        <v>-6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⁠hrrorcane</v>
      </c>
      <c r="F11" s="102" t="str">
        <f t="shared" ref="F11:F16" si="7">$E$5</f>
        <v>masterp1ece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⁠hrrorcane  - (Португалия) masterp1ece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⁠hrrorcane</v>
      </c>
      <c r="F12" s="102" t="str">
        <f t="shared" si="7"/>
        <v>masterp1ece</v>
      </c>
      <c r="G12" s="94">
        <f t="shared" si="8"/>
        <v>4</v>
      </c>
      <c r="H12" s="96"/>
      <c r="I12" s="94">
        <f t="shared" si="9"/>
        <v>1</v>
      </c>
      <c r="J12" s="96"/>
      <c r="K12" s="102">
        <v>4.0</v>
      </c>
      <c r="L12" s="102">
        <v>1.0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⁠hrrorcane  - (Португалия) masterp1ece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⁠hrrorcane</v>
      </c>
      <c r="F13" s="102" t="str">
        <f t="shared" si="7"/>
        <v>masterp1ece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⁠hrrorcane  - (Португалия) masterp1ece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maymay</v>
      </c>
      <c r="F14" s="102" t="str">
        <f t="shared" si="7"/>
        <v>masterp1ece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maymay  - (Португалия) masterp1ece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maymay</v>
      </c>
      <c r="F15" s="102" t="str">
        <f t="shared" si="7"/>
        <v>masterp1ece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maymay  - (Португалия) masterp1ece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maymay</v>
      </c>
      <c r="F16" s="102" t="str">
        <f t="shared" si="7"/>
        <v>masterp1ece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maymay  - (Португалия) masterp1ece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maymay</v>
      </c>
      <c r="F17" s="102" t="str">
        <f t="shared" ref="F17:F22" si="15">$E$4</f>
        <v>⁠hrrorcane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maymay  - (Италия) ⁠hrrorcane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maymay</v>
      </c>
      <c r="F18" s="102" t="str">
        <f t="shared" si="15"/>
        <v>⁠hrrorcane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maymay  - (Италия) ⁠hrrorcane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maymay</v>
      </c>
      <c r="F19" s="102" t="str">
        <f t="shared" si="15"/>
        <v>⁠hrrorcane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41</v>
      </c>
      <c r="L19" s="102" t="s">
        <v>41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maymay  - (Италия) ⁠hrrorcane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⁠hrrorcane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masterp1ece  - (Италия) ⁠hrrorcane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⁠hrrorcane</v>
      </c>
      <c r="G21" s="94">
        <f t="shared" si="8"/>
        <v>3</v>
      </c>
      <c r="H21" s="96"/>
      <c r="I21" s="94">
        <f t="shared" si="16"/>
        <v>3</v>
      </c>
      <c r="J21" s="96"/>
      <c r="K21" s="102">
        <v>3.0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masterp1ece  - (Италия) ⁠hrrorcane</v>
      </c>
      <c r="V21" s="11" t="str">
        <f t="shared" si="11"/>
        <v>3:3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⁠hrrorcane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masterp1ece  - (Италия) ⁠hrrorcane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maymay</v>
      </c>
      <c r="G23" s="94">
        <f t="shared" si="8"/>
        <v>2</v>
      </c>
      <c r="H23" s="96"/>
      <c r="I23" s="94">
        <f t="shared" ref="I23:I29" si="21">SUM(L23)</f>
        <v>3</v>
      </c>
      <c r="J23" s="96"/>
      <c r="K23" s="102">
        <v>2.0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masterp1ece  - (Аргентина) maymay</v>
      </c>
      <c r="V23" s="11" t="str">
        <f t="shared" si="11"/>
        <v>2:3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maymay</v>
      </c>
      <c r="G24" s="94">
        <f t="shared" si="8"/>
        <v>4</v>
      </c>
      <c r="H24" s="96"/>
      <c r="I24" s="94">
        <f t="shared" si="21"/>
        <v>1</v>
      </c>
      <c r="J24" s="96"/>
      <c r="K24" s="102">
        <v>4.0</v>
      </c>
      <c r="L24" s="102">
        <v>1.0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masterp1ece  - (Аргентина) maymay</v>
      </c>
      <c r="V24" s="11" t="str">
        <f t="shared" si="11"/>
        <v>4:1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maymay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masterp1ece  - (Аргентина) maymay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⁠hrrorcane</v>
      </c>
      <c r="F26" s="102" t="str">
        <f t="shared" si="20"/>
        <v>maymay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41</v>
      </c>
      <c r="L26" s="109" t="s">
        <v>41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⁠hrrorcane  - (Аргентина) maymay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⁠hrrorcane</v>
      </c>
      <c r="F27" s="102" t="str">
        <f t="shared" si="20"/>
        <v>maymay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⁠hrrorcane  - (Аргентина) maymay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⁠hrrorcane</v>
      </c>
      <c r="F28" s="102" t="str">
        <f t="shared" si="20"/>
        <v>maymay</v>
      </c>
      <c r="G28" s="94">
        <f t="shared" si="8"/>
        <v>3</v>
      </c>
      <c r="H28" s="96"/>
      <c r="I28" s="94">
        <f t="shared" si="21"/>
        <v>3</v>
      </c>
      <c r="J28" s="96"/>
      <c r="K28" s="102">
        <v>3.0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⁠hrrorcane  - (Аргентина) maymay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⁠hrrorcane</v>
      </c>
      <c r="F29" s="102" t="str">
        <f t="shared" ref="F29:F34" si="25">$E$5</f>
        <v>masterp1ece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⁠hrrorcane  - (Португалия) masterp1ece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⁠hrrorcane</v>
      </c>
      <c r="F30" s="102" t="str">
        <f t="shared" si="25"/>
        <v>masterp1ece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⁠hrrorcane  - (Португалия) masterp1ece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⁠hrrorcane</v>
      </c>
      <c r="F31" s="102" t="str">
        <f t="shared" si="25"/>
        <v>masterp1ece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⁠hrrorcane  - (Португалия) masterp1ece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maymay</v>
      </c>
      <c r="F32" s="102" t="str">
        <f t="shared" si="25"/>
        <v>masterp1ece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41</v>
      </c>
      <c r="L32" s="102" t="s">
        <v>41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maymay  - (Португалия) masterp1ece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maymay</v>
      </c>
      <c r="F33" s="102" t="str">
        <f t="shared" si="25"/>
        <v>masterp1ece</v>
      </c>
      <c r="G33" s="94">
        <f t="shared" si="8"/>
        <v>1</v>
      </c>
      <c r="H33" s="96"/>
      <c r="I33" s="94">
        <f t="shared" si="26"/>
        <v>3</v>
      </c>
      <c r="J33" s="96">
        <v>5.0</v>
      </c>
      <c r="K33" s="102">
        <v>1.0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maymay  - (Португалия) masterp1ece</v>
      </c>
      <c r="V33" s="11" t="str">
        <f t="shared" si="11"/>
        <v>1:3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maymay</v>
      </c>
      <c r="F34" s="102" t="str">
        <f t="shared" si="25"/>
        <v>masterp1ece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maymay  - (Португалия) masterp1ece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maymay</v>
      </c>
      <c r="F35" s="102" t="str">
        <f t="shared" ref="F35:F40" si="30">$E$4</f>
        <v>⁠hrrorcane</v>
      </c>
      <c r="G35" s="94">
        <f t="shared" si="8"/>
        <v>2</v>
      </c>
      <c r="H35" s="96"/>
      <c r="I35" s="94">
        <f t="shared" ref="I35:I46" si="31">SUM(L35)</f>
        <v>3</v>
      </c>
      <c r="J35" s="96"/>
      <c r="K35" s="102">
        <v>2.0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maymay  - (Италия) ⁠hrrorcane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maymay</v>
      </c>
      <c r="F36" s="102" t="str">
        <f t="shared" si="30"/>
        <v>⁠hrrorcane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maymay  - (Италия) ⁠hrrorcane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maymay</v>
      </c>
      <c r="F37" s="102" t="str">
        <f t="shared" si="30"/>
        <v>⁠hrrorcane</v>
      </c>
      <c r="G37" s="94">
        <f t="shared" si="8"/>
        <v>2</v>
      </c>
      <c r="H37" s="96"/>
      <c r="I37" s="94">
        <f t="shared" si="31"/>
        <v>3</v>
      </c>
      <c r="J37" s="96"/>
      <c r="K37" s="102">
        <v>2.0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maymay  - (Италия) ⁠hrrorcane</v>
      </c>
      <c r="V37" s="11" t="str">
        <f t="shared" si="11"/>
        <v>2:3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⁠hrrorcane</v>
      </c>
      <c r="G38" s="94">
        <f t="shared" si="8"/>
        <v>1</v>
      </c>
      <c r="H38" s="11"/>
      <c r="I38" s="94">
        <f t="shared" si="31"/>
        <v>3</v>
      </c>
      <c r="J38" s="11"/>
      <c r="K38" s="102">
        <v>1.0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masterp1ece  - (Италия) ⁠hrrorcane</v>
      </c>
      <c r="V38" s="11" t="str">
        <f t="shared" si="11"/>
        <v>1:3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⁠hrrorcane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masterp1ece  - (Италия) ⁠hrrorcane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⁠hrrorcane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masterp1ece  - (Италия) ⁠hrrorcane</v>
      </c>
      <c r="V40" s="11" t="str">
        <f t="shared" si="11"/>
        <v>3:3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maymay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masterp1ece  - (Аргентина) maymay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maymay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masterp1ece  - (Аргентина) maymay</v>
      </c>
      <c r="V42" s="11" t="str">
        <f t="shared" si="11"/>
        <v>2:4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maymay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masterp1ece  - (Аргентина) maymay</v>
      </c>
      <c r="V43" s="11" t="str">
        <f t="shared" si="11"/>
        <v>3:3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⁠hrrorcane</v>
      </c>
      <c r="F44" s="102" t="str">
        <f t="shared" si="35"/>
        <v>maymay</v>
      </c>
      <c r="G44" s="94">
        <f t="shared" si="8"/>
        <v>1</v>
      </c>
      <c r="H44" s="11"/>
      <c r="I44" s="94">
        <f t="shared" si="31"/>
        <v>3</v>
      </c>
      <c r="J44" s="11"/>
      <c r="K44" s="102">
        <v>1.0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⁠hrrorcane  - (Аргентина) maymay</v>
      </c>
      <c r="V44" s="11" t="str">
        <f t="shared" si="11"/>
        <v>1:3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⁠hrrorcane</v>
      </c>
      <c r="F45" s="102" t="str">
        <f t="shared" si="35"/>
        <v>maymay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⁠hrrorcane  - (Аргентина) maymay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⁠hrrorcane</v>
      </c>
      <c r="F46" s="102" t="str">
        <f t="shared" si="35"/>
        <v>maymay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⁠hrrorcane  - (Аргентина) maymay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7" t="s">
        <v>67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>
      <c r="A2" s="119" t="s">
        <v>68</v>
      </c>
      <c r="B2" s="120">
        <v>3.0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</row>
    <row r="3">
      <c r="A3" s="120" t="s">
        <v>69</v>
      </c>
      <c r="B3" s="120">
        <v>1.0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>
      <c r="A4" s="120" t="s">
        <v>70</v>
      </c>
      <c r="B4" s="120">
        <v>0.0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</row>
    <row r="5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</row>
    <row r="7">
      <c r="A7" s="118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</row>
    <row r="8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</row>
    <row r="9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>
      <c r="A11" s="118"/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</row>
    <row r="12">
      <c r="A12" s="118"/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</row>
    <row r="13">
      <c r="A13" s="118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</row>
    <row r="14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</row>
    <row r="16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</row>
    <row r="17">
      <c r="A17" s="118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</row>
    <row r="18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</row>
    <row r="19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</row>
    <row r="20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</row>
    <row r="21" ht="15.75" customHeight="1">
      <c r="A21" s="118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</row>
    <row r="22" ht="15.75" customHeight="1">
      <c r="A22" s="118"/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</row>
    <row r="23" ht="15.75" customHeight="1">
      <c r="A23" s="118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</row>
    <row r="24" ht="15.75" customHeight="1">
      <c r="A24" s="118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</row>
    <row r="25" ht="15.75" customHeight="1">
      <c r="A25" s="118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</row>
    <row r="26" ht="15.75" customHeight="1">
      <c r="A26" s="118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</row>
    <row r="27" ht="15.75" customHeight="1">
      <c r="A27" s="118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</row>
    <row r="28" ht="15.75" customHeight="1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</row>
    <row r="29" ht="15.75" customHeight="1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</row>
    <row r="30" ht="15.75" customHeight="1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</row>
    <row r="31" ht="15.75" customHeight="1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</row>
    <row r="32" ht="15.75" customHeight="1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</row>
    <row r="33" ht="15.75" customHeight="1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</row>
    <row r="34" ht="15.75" customHeight="1">
      <c r="A34" s="118"/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</row>
    <row r="35" ht="15.75" customHeight="1">
      <c r="A35" s="118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</row>
    <row r="36" ht="15.75" customHeight="1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ht="15.75" customHeight="1">
      <c r="A37" s="118"/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 ht="15.75" customHeight="1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ht="15.75" customHeight="1">
      <c r="A39" s="118"/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</row>
    <row r="40" ht="15.75" customHeight="1">
      <c r="A40" s="118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</row>
    <row r="41" ht="15.75" customHeight="1">
      <c r="A41" s="118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</row>
    <row r="42" ht="15.75" customHeight="1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</row>
    <row r="43" ht="15.75" customHeight="1">
      <c r="A43" s="118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</row>
    <row r="44" ht="15.75" customHeight="1">
      <c r="A44" s="118"/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</row>
    <row r="45" ht="15.75" customHeight="1">
      <c r="A45" s="118"/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</row>
    <row r="46" ht="15.75" customHeight="1">
      <c r="A46" s="118"/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</row>
    <row r="47" ht="15.75" customHeight="1">
      <c r="A47" s="118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</row>
    <row r="48" ht="15.75" customHeight="1">
      <c r="A48" s="118"/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</row>
    <row r="49" ht="15.75" customHeight="1">
      <c r="A49" s="118"/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</row>
    <row r="50" ht="15.75" customHeight="1">
      <c r="A50" s="118"/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</row>
    <row r="51" ht="15.75" customHeight="1">
      <c r="A51" s="118"/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</row>
    <row r="52" ht="15.75" customHeight="1">
      <c r="A52" s="118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</row>
    <row r="53" ht="15.75" customHeight="1">
      <c r="A53" s="118"/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</row>
    <row r="54" ht="15.75" customHeight="1">
      <c r="A54" s="118"/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</row>
    <row r="55" ht="15.75" customHeight="1">
      <c r="A55" s="118"/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</row>
    <row r="56" ht="15.75" customHeight="1">
      <c r="A56" s="118"/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</row>
    <row r="57" ht="15.75" customHeight="1">
      <c r="A57" s="118"/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</row>
    <row r="58" ht="15.75" customHeight="1">
      <c r="A58" s="118"/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</row>
    <row r="59" ht="15.75" customHeight="1">
      <c r="A59" s="118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</row>
    <row r="60" ht="15.75" customHeight="1">
      <c r="A60" s="118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</row>
    <row r="61" ht="15.75" customHeight="1">
      <c r="A61" s="118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</row>
    <row r="62" ht="15.75" customHeight="1">
      <c r="A62" s="118"/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</row>
    <row r="63" ht="15.75" customHeight="1">
      <c r="A63" s="118"/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</row>
    <row r="64" ht="15.75" customHeight="1">
      <c r="A64" s="118"/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</row>
    <row r="65" ht="15.75" customHeight="1">
      <c r="A65" s="118"/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</row>
    <row r="66" ht="15.75" customHeight="1">
      <c r="A66" s="118"/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</row>
    <row r="67" ht="15.75" customHeight="1">
      <c r="A67" s="118"/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</row>
    <row r="68" ht="15.75" customHeight="1">
      <c r="A68" s="118"/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</row>
    <row r="69" ht="15.75" customHeight="1">
      <c r="A69" s="118"/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</row>
    <row r="70" ht="15.75" customHeight="1">
      <c r="A70" s="11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</row>
    <row r="71" ht="15.75" customHeight="1">
      <c r="A71" s="118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</row>
    <row r="72" ht="15.75" customHeight="1">
      <c r="A72" s="118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</row>
    <row r="73" ht="15.75" customHeight="1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</row>
    <row r="74" ht="15.75" customHeight="1">
      <c r="A74" s="118"/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</row>
    <row r="75" ht="15.75" customHeight="1">
      <c r="A75" s="118"/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</row>
    <row r="76" ht="15.75" customHeight="1">
      <c r="A76" s="118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</row>
    <row r="77" ht="15.75" customHeight="1">
      <c r="A77" s="118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</row>
    <row r="78" ht="15.75" customHeight="1">
      <c r="A78" s="118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</row>
    <row r="79" ht="15.75" customHeight="1">
      <c r="A79" s="118"/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</row>
    <row r="80" ht="15.75" customHeight="1">
      <c r="A80" s="118"/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</row>
    <row r="81" ht="15.75" customHeight="1">
      <c r="A81" s="118"/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</row>
    <row r="82" ht="15.75" customHeight="1">
      <c r="A82" s="118"/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</row>
    <row r="83" ht="15.75" customHeight="1">
      <c r="A83" s="118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</row>
    <row r="84" ht="15.75" customHeight="1">
      <c r="A84" s="118"/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</row>
    <row r="85" ht="15.75" customHeight="1">
      <c r="A85" s="118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</row>
    <row r="86" ht="15.75" customHeight="1">
      <c r="A86" s="118"/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</row>
    <row r="87" ht="15.75" customHeight="1">
      <c r="A87" s="118"/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</row>
    <row r="88" ht="15.75" customHeight="1">
      <c r="A88" s="118"/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</row>
    <row r="89" ht="15.75" customHeight="1">
      <c r="A89" s="118"/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</row>
    <row r="90" ht="15.75" customHeight="1">
      <c r="A90" s="118"/>
      <c r="B90" s="118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</row>
    <row r="91" ht="15.75" customHeight="1">
      <c r="A91" s="118"/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</row>
    <row r="92" ht="15.75" customHeight="1">
      <c r="A92" s="118"/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</row>
    <row r="93" ht="15.75" customHeight="1">
      <c r="A93" s="118"/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</row>
    <row r="94" ht="15.75" customHeight="1">
      <c r="A94" s="118"/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</row>
    <row r="95" ht="15.75" customHeight="1">
      <c r="A95" s="118"/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</row>
    <row r="96" ht="15.75" customHeight="1">
      <c r="A96" s="118"/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</row>
    <row r="97" ht="15.75" customHeight="1">
      <c r="A97" s="118"/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</row>
    <row r="98" ht="15.75" customHeight="1">
      <c r="A98" s="118"/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</row>
    <row r="99" ht="15.75" customHeight="1">
      <c r="A99" s="118"/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</row>
    <row r="100" ht="15.75" customHeight="1">
      <c r="A100" s="118"/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</row>
    <row r="101" ht="15.75" customHeight="1">
      <c r="A101" s="118"/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</row>
    <row r="102" ht="15.75" customHeight="1">
      <c r="A102" s="118"/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</row>
    <row r="103" ht="15.75" customHeight="1">
      <c r="A103" s="118"/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</row>
    <row r="104" ht="15.75" customHeight="1">
      <c r="A104" s="118"/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</row>
    <row r="105" ht="15.75" customHeight="1">
      <c r="A105" s="118"/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</row>
    <row r="106" ht="15.75" customHeight="1">
      <c r="A106" s="118"/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</row>
    <row r="107" ht="15.75" customHeight="1">
      <c r="A107" s="118"/>
      <c r="B107" s="118"/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</row>
    <row r="108" ht="15.75" customHeight="1">
      <c r="A108" s="118"/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</row>
    <row r="109" ht="15.75" customHeight="1">
      <c r="A109" s="118"/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</row>
    <row r="110" ht="15.75" customHeight="1">
      <c r="A110" s="118"/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</row>
    <row r="111" ht="15.75" customHeight="1">
      <c r="A111" s="118"/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</row>
    <row r="112" ht="15.75" customHeight="1">
      <c r="A112" s="118"/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</row>
    <row r="113" ht="15.75" customHeight="1">
      <c r="A113" s="118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</row>
    <row r="114" ht="15.75" customHeight="1">
      <c r="A114" s="118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</row>
    <row r="115" ht="15.75" customHeight="1">
      <c r="A115" s="118"/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</row>
    <row r="116" ht="15.75" customHeight="1">
      <c r="A116" s="118"/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</row>
    <row r="117" ht="15.75" customHeight="1">
      <c r="A117" s="118"/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</row>
    <row r="118" ht="15.75" customHeight="1">
      <c r="A118" s="118"/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</row>
    <row r="119" ht="15.75" customHeight="1">
      <c r="A119" s="118"/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</row>
    <row r="120" ht="15.75" customHeight="1">
      <c r="A120" s="118"/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</row>
    <row r="121" ht="15.75" customHeight="1">
      <c r="A121" s="118"/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</row>
    <row r="122" ht="15.75" customHeight="1">
      <c r="A122" s="118"/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</row>
    <row r="123" ht="15.75" customHeight="1">
      <c r="A123" s="118"/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</row>
    <row r="124" ht="15.75" customHeight="1">
      <c r="A124" s="118"/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</row>
    <row r="125" ht="15.75" customHeight="1">
      <c r="A125" s="118"/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</row>
    <row r="126" ht="15.75" customHeight="1">
      <c r="A126" s="118"/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</row>
    <row r="127" ht="15.75" customHeight="1">
      <c r="A127" s="118"/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</row>
    <row r="128" ht="15.75" customHeight="1">
      <c r="A128" s="118"/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</row>
    <row r="129" ht="15.75" customHeight="1">
      <c r="A129" s="118"/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</row>
    <row r="130" ht="15.75" customHeight="1">
      <c r="A130" s="118"/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</row>
    <row r="131" ht="15.75" customHeight="1">
      <c r="A131" s="118"/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</row>
    <row r="132" ht="15.75" customHeight="1">
      <c r="A132" s="118"/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</row>
    <row r="133" ht="15.75" customHeight="1">
      <c r="A133" s="118"/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</row>
    <row r="134" ht="15.75" customHeight="1">
      <c r="A134" s="118"/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</row>
    <row r="135" ht="15.75" customHeight="1">
      <c r="A135" s="118"/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</row>
    <row r="136" ht="15.75" customHeight="1">
      <c r="A136" s="118"/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</row>
    <row r="137" ht="15.75" customHeight="1">
      <c r="A137" s="118"/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</row>
    <row r="138" ht="15.75" customHeight="1">
      <c r="A138" s="118"/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</row>
    <row r="139" ht="15.75" customHeight="1">
      <c r="A139" s="118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</row>
    <row r="140" ht="15.75" customHeight="1">
      <c r="A140" s="118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</row>
    <row r="141" ht="15.75" customHeight="1">
      <c r="A141" s="118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</row>
    <row r="142" ht="15.75" customHeight="1">
      <c r="A142" s="118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</row>
    <row r="143" ht="15.75" customHeight="1">
      <c r="A143" s="118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</row>
    <row r="144" ht="15.75" customHeight="1">
      <c r="A144" s="118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</row>
    <row r="145" ht="15.75" customHeight="1">
      <c r="A145" s="118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</row>
    <row r="146" ht="15.75" customHeight="1">
      <c r="A146" s="118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</row>
    <row r="147" ht="15.75" customHeight="1">
      <c r="A147" s="118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</row>
    <row r="148" ht="15.75" customHeight="1">
      <c r="A148" s="118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</row>
    <row r="149" ht="15.75" customHeight="1">
      <c r="A149" s="118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</row>
    <row r="150" ht="15.75" customHeight="1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</row>
    <row r="151" ht="15.75" customHeight="1">
      <c r="A151" s="118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</row>
    <row r="152" ht="15.75" customHeight="1">
      <c r="A152" s="118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</row>
    <row r="153" ht="15.75" customHeight="1">
      <c r="A153" s="118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</row>
    <row r="154" ht="15.75" customHeight="1">
      <c r="A154" s="118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</row>
    <row r="155" ht="15.75" customHeight="1">
      <c r="A155" s="118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</row>
    <row r="156" ht="15.75" customHeight="1">
      <c r="A156" s="118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</row>
    <row r="157" ht="15.75" customHeight="1">
      <c r="A157" s="118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</row>
    <row r="158" ht="15.75" customHeight="1">
      <c r="A158" s="118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</row>
    <row r="159" ht="15.75" customHeight="1">
      <c r="A159" s="118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</row>
    <row r="160" ht="15.75" customHeight="1">
      <c r="A160" s="118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</row>
    <row r="161" ht="15.75" customHeight="1">
      <c r="A161" s="118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</row>
    <row r="162" ht="15.75" customHeight="1">
      <c r="A162" s="118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</row>
    <row r="163" ht="15.75" customHeight="1">
      <c r="A163" s="118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</row>
    <row r="164" ht="15.75" customHeight="1">
      <c r="A164" s="118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</row>
    <row r="165" ht="15.75" customHeight="1">
      <c r="A165" s="118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</row>
    <row r="166" ht="15.75" customHeight="1">
      <c r="A166" s="118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</row>
    <row r="167" ht="15.75" customHeight="1">
      <c r="A167" s="118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</row>
    <row r="168" ht="15.75" customHeight="1">
      <c r="A168" s="118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</row>
    <row r="169" ht="15.75" customHeight="1">
      <c r="A169" s="118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</row>
    <row r="170" ht="15.75" customHeight="1">
      <c r="A170" s="118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</row>
    <row r="171" ht="15.75" customHeight="1">
      <c r="A171" s="118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</row>
    <row r="172" ht="15.75" customHeight="1">
      <c r="A172" s="118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</row>
    <row r="173" ht="15.75" customHeight="1">
      <c r="A173" s="118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</row>
    <row r="174" ht="15.75" customHeight="1">
      <c r="A174" s="118"/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</row>
    <row r="175" ht="15.75" customHeight="1">
      <c r="A175" s="118"/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</row>
    <row r="176" ht="15.75" customHeight="1">
      <c r="A176" s="118"/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</row>
    <row r="177" ht="15.75" customHeight="1">
      <c r="A177" s="118"/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</row>
    <row r="178" ht="15.75" customHeight="1">
      <c r="A178" s="118"/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</row>
    <row r="179" ht="15.75" customHeight="1">
      <c r="A179" s="118"/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</row>
    <row r="180" ht="15.75" customHeight="1">
      <c r="A180" s="118"/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</row>
    <row r="181" ht="15.75" customHeight="1">
      <c r="A181" s="118"/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</row>
    <row r="182" ht="15.75" customHeight="1">
      <c r="A182" s="118"/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</row>
    <row r="183" ht="15.75" customHeight="1">
      <c r="A183" s="118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</row>
    <row r="184" ht="15.75" customHeight="1">
      <c r="A184" s="118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</row>
    <row r="185" ht="15.75" customHeight="1">
      <c r="A185" s="118"/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</row>
    <row r="186" ht="15.75" customHeight="1">
      <c r="A186" s="118"/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</row>
    <row r="187" ht="15.75" customHeight="1">
      <c r="A187" s="118"/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</row>
    <row r="188" ht="15.75" customHeight="1">
      <c r="A188" s="118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</row>
    <row r="189" ht="15.75" customHeight="1">
      <c r="A189" s="118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</row>
    <row r="190" ht="15.75" customHeight="1">
      <c r="A190" s="118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</row>
    <row r="191" ht="15.75" customHeight="1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</row>
    <row r="192" ht="15.75" customHeight="1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</row>
    <row r="193" ht="15.75" customHeight="1">
      <c r="A193" s="118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</row>
    <row r="194" ht="15.75" customHeight="1">
      <c r="A194" s="118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</row>
    <row r="195" ht="15.75" customHeight="1">
      <c r="A195" s="118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</row>
    <row r="196" ht="15.75" customHeight="1">
      <c r="A196" s="118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</row>
    <row r="197" ht="15.75" customHeight="1">
      <c r="A197" s="118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</row>
    <row r="198" ht="15.75" customHeight="1">
      <c r="A198" s="118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</row>
    <row r="199" ht="15.75" customHeight="1">
      <c r="A199" s="118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</row>
    <row r="200" ht="15.75" customHeight="1">
      <c r="A200" s="118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</row>
    <row r="201" ht="15.75" customHeight="1">
      <c r="A201" s="118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</row>
    <row r="202" ht="15.75" customHeight="1">
      <c r="A202" s="118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</row>
    <row r="203" ht="15.75" customHeight="1">
      <c r="A203" s="118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</row>
    <row r="204" ht="15.75" customHeight="1">
      <c r="A204" s="118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</row>
    <row r="205" ht="15.75" customHeight="1">
      <c r="A205" s="118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</row>
    <row r="206" ht="15.75" customHeight="1">
      <c r="A206" s="118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</row>
    <row r="207" ht="15.75" customHeight="1">
      <c r="A207" s="118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</row>
    <row r="208" ht="15.75" customHeight="1">
      <c r="A208" s="118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</row>
    <row r="209" ht="15.75" customHeight="1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</row>
    <row r="210" ht="15.75" customHeight="1">
      <c r="A210" s="118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</row>
    <row r="211" ht="15.75" customHeight="1">
      <c r="A211" s="118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</row>
    <row r="212" ht="15.75" customHeight="1">
      <c r="A212" s="118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</row>
    <row r="213" ht="15.75" customHeight="1">
      <c r="A213" s="118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</row>
    <row r="214" ht="15.75" customHeight="1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</row>
    <row r="215" ht="15.75" customHeight="1">
      <c r="A215" s="118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</row>
    <row r="216" ht="15.75" customHeight="1">
      <c r="A216" s="118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</row>
    <row r="217" ht="15.75" customHeight="1">
      <c r="A217" s="118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</row>
    <row r="218" ht="15.75" customHeight="1">
      <c r="A218" s="118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</row>
    <row r="219" ht="15.75" customHeight="1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</row>
    <row r="220" ht="15.75" customHeight="1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