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<sst xmlns="http://schemas.openxmlformats.org/spreadsheetml/2006/main" count="363" uniqueCount="74">
  <si>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</si>
  <si>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</si>
  <si>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</si>
  <si>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</si>
  <si>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</si>
  <si>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</si>
  <si>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</si>
  <si>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</si>
  <si>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</si>
  <si>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</si>
  <si>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</si>
  <si>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</si>
  <si>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</si>
  <si>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</si>
  <si>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</si>
  <si>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</si>
  <si>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</si>
  <si>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</si>
  <si>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</si>
  <si>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</si>
  <si>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</si>
  <si>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</si>
  <si>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</si>
  <si>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</si>
  <si>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Сергей Б.</t>
  </si>
  <si>
    <t>Канада</t>
  </si>
  <si>
    <t>Djack</t>
  </si>
  <si>
    <t>Арсений Д.</t>
  </si>
  <si>
    <t>США</t>
  </si>
  <si>
    <t>void</t>
  </si>
  <si>
    <t xml:space="preserve">Вильдан А. </t>
  </si>
  <si>
    <t>Швеция</t>
  </si>
  <si>
    <t>AVTOMAT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</si>
  <si>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</si>
  <si>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</si>
  <si>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</si>
  <si>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</si>
  <si>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</si>
  <si>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</si>
  <si>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</si>
  <si>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</si>
  <si>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</si>
  <si>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</si>
  <si>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</si>
  <si>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</si>
  <si>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</si>
  <si>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</si>
  <si>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</si>
  <si>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</si>
  <si>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</si>
  <si>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</si>
  <si>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</si>
  <si>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Алексей К.</t>
  </si>
  <si>
    <t>Швейцария</t>
  </si>
  <si>
    <t>Mutabor102</t>
  </si>
  <si>
    <t xml:space="preserve">Александр И. </t>
  </si>
  <si>
    <t>⁠NightLovell</t>
  </si>
  <si>
    <t>Эмиль С.</t>
  </si>
  <si>
    <t>Emqa</t>
  </si>
  <si>
    <t>ТУР4</t>
  </si>
  <si>
    <t>ТУР5</t>
  </si>
  <si>
    <t>ТУР6</t>
  </si>
  <si>
    <t xml:space="preserve">Руслан С. </t>
  </si>
  <si>
    <t>rio2k</t>
  </si>
  <si>
    <t xml:space="preserve">Юрий Б. </t>
  </si>
  <si>
    <t>Warrior</t>
  </si>
  <si>
    <t>Михаил Ж.</t>
  </si>
  <si>
    <t>YOSEN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</si>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</sst>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45717.0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45717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9</v>
      </c>
      <c r="AI3" s="22">
        <f t="array" ref="AI3">SUM(('ТУР1'!home=AF3)*(homescore=visitorscore)*ISNUMBER(visitorscore),(visitor=AF3)*(visitorscore=homescore)*ISNUMBER(homescore))</f>
        <v>14</v>
      </c>
      <c r="AJ3" s="27">
        <f t="array" ref="AJ3">SUM(('ТУР1'!home=AF3)*(homescore&lt;visitorscore),(visitor=AF3)*(visitorscore&lt;homescore))</f>
        <v>5</v>
      </c>
      <c r="AK3" s="22">
        <f t="array" ref="AK3">SUMIF('ТУР1'!home,AF3,homescore)+SUMIF(visitor,AF3,visitorscore)</f>
        <v>41</v>
      </c>
      <c r="AL3" s="27">
        <f t="array" ref="AL3">SUMIF('ТУР1'!home,AF3,visitorscore)+SUMIF(visitor,AF3,homescore)</f>
        <v>37</v>
      </c>
      <c r="AM3" s="27">
        <f t="shared" ref="AM3:AM5" si="2">AK3-AL3</f>
        <v>4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4100040041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9</v>
      </c>
      <c r="X4" s="20">
        <f t="array" ref="X4">VLOOKUP($U4,$AF$3:$AN$5,4,0)</f>
        <v>14</v>
      </c>
      <c r="Y4" s="20">
        <f t="array" ref="Y4">VLOOKUP($U4,$AF$3:$AN$5,5,0)</f>
        <v>5</v>
      </c>
      <c r="Z4" s="20">
        <f t="array" ref="Z4">VLOOKUP($U4,$AF$3:$AN$5,6,0)</f>
        <v>41</v>
      </c>
      <c r="AA4" s="20">
        <f t="array" ref="AA4">VLOOKUP($U4,$AF$3:$AN$5,7,0)</f>
        <v>37</v>
      </c>
      <c r="AB4" s="20">
        <f t="array" ref="AB4">VLOOKUP($U4,$AF$3:$AN$5,8,0)</f>
        <v>4</v>
      </c>
      <c r="AC4" s="20">
        <f t="array" ref="AC4">VLOOKUP($U4,$AF$3:$AN$5,9,0)</f>
        <v>41</v>
      </c>
      <c r="AD4" s="28"/>
      <c r="AE4" s="12"/>
      <c r="AF4" s="26" t="str">
        <f t="shared" si="1"/>
        <v>void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8</v>
      </c>
      <c r="AI4" s="22">
        <f t="array" ref="AI4">SUM(('ТУР1'!home=AF4)*(homescore=visitorscore)*ISNUMBER(visitorscore),(visitor=AF4)*(visitorscore=homescore)*ISNUMBER(homescore))</f>
        <v>12</v>
      </c>
      <c r="AJ4" s="27">
        <f t="array" ref="AJ4">SUM(('ТУР1'!home=AF4)*(homescore&lt;visitorscore),(visitor=AF4)*(visitorscore&lt;homescore))</f>
        <v>8</v>
      </c>
      <c r="AK4" s="22">
        <f t="array" ref="AK4">SUMIF('ТУР1'!home,AF4,homescore)+SUMIF(visitor,AF4,visitorscore)</f>
        <v>36</v>
      </c>
      <c r="AL4" s="27">
        <f t="array" ref="AL4">SUMIF('ТУР1'!home,AF4,visitorscore)+SUMIF(visitor,AF4,homescore)</f>
        <v>38</v>
      </c>
      <c r="AM4" s="27">
        <f t="shared" si="2"/>
        <v>-2</v>
      </c>
      <c r="AN4" s="22">
        <f t="array" ref="AN4">AH4*Options!$B$2+AI4*Options!$B$3+AJ4*Options!$B$4+VLOOKUP(AF4,$E$4:$F$8,2,0)</f>
        <v>36</v>
      </c>
      <c r="AO4" s="28">
        <f t="shared" si="3"/>
        <v>3599980036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void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12</v>
      </c>
      <c r="Y5" s="20">
        <f t="array" ref="Y5">VLOOKUP($U5,$AF$3:$AN$5,5,0)</f>
        <v>8</v>
      </c>
      <c r="Z5" s="20">
        <f t="array" ref="Z5">VLOOKUP($U5,$AF$3:$AN$5,6,0)</f>
        <v>36</v>
      </c>
      <c r="AA5" s="20">
        <f t="array" ref="AA5">VLOOKUP($U5,$AF$3:$AN$5,7,0)</f>
        <v>38</v>
      </c>
      <c r="AB5" s="20">
        <f t="array" ref="AB5">VLOOKUP($U5,$AF$3:$AN$5,8,0)</f>
        <v>-2</v>
      </c>
      <c r="AC5" s="20">
        <f t="array" ref="AC5">VLOOKUP($U5,$AF$3:$AN$5,9,0)</f>
        <v>36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6</v>
      </c>
      <c r="AI5" s="22">
        <f t="array" ref="AI5">SUM(('ТУР1'!home=AF5)*(homescore=visitorscore)*ISNUMBER(visitorscore),(visitor=AF5)*(visitorscore=homescore)*ISNUMBER(homescore))</f>
        <v>12</v>
      </c>
      <c r="AJ5" s="27">
        <f t="array" ref="AJ5">SUM(('ТУР1'!home=AF5)*(homescore&lt;visitorscore),(visitor=AF5)*(visitorscore&lt;homescore))</f>
        <v>10</v>
      </c>
      <c r="AK5" s="22">
        <f t="array" ref="AK5">SUMIF('ТУР1'!home,AF5,homescore)+SUMIF(visitor,AF5,visitorscore)</f>
        <v>34</v>
      </c>
      <c r="AL5" s="27">
        <f t="array" ref="AL5">SUMIF('ТУР1'!home,AF5,visitorscore)+SUMIF(visitor,AF5,homescore)</f>
        <v>36</v>
      </c>
      <c r="AM5" s="27">
        <f t="shared" si="2"/>
        <v>-2</v>
      </c>
      <c r="AN5" s="22">
        <f t="array" ref="AN5">AH5*Options!$B$2+AI5*Options!$B$3+AJ5*Options!$B$4+VLOOKUP(AF5,$E$4:$F$8,2,0)</f>
        <v>30</v>
      </c>
      <c r="AO5" s="28">
        <f t="shared" si="3"/>
        <v>2999980034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12</v>
      </c>
      <c r="Y6" s="20">
        <f t="array" ref="Y6">VLOOKUP($U6,$AF$3:$AN$5,5,0)</f>
        <v>10</v>
      </c>
      <c r="Z6" s="20">
        <f t="array" ref="Z6">VLOOKUP($U6,$AF$3:$AN$5,6,0)</f>
        <v>34</v>
      </c>
      <c r="AA6" s="20">
        <f t="array" ref="AA6">VLOOKUP($U6,$AF$3:$AN$5,7,0)</f>
        <v>36</v>
      </c>
      <c r="AB6" s="20">
        <f t="array" ref="AB6">VLOOKUP($U6,$AF$3:$AN$5,8,0)</f>
        <v>-2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Djack</v>
      </c>
      <c r="F12" s="47" t="str">
        <f t="shared" ref="F12:F17" si="7">$E$5</f>
        <v>void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Djack  - (США) void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Djack</v>
      </c>
      <c r="F13" s="47" t="str">
        <f t="shared" si="7"/>
        <v>void</v>
      </c>
      <c r="G13" s="40">
        <f t="shared" si="8"/>
        <v>1</v>
      </c>
      <c r="H13" s="19"/>
      <c r="I13" s="40">
        <f t="shared" si="9"/>
        <v>0</v>
      </c>
      <c r="J13" s="19"/>
      <c r="K13" s="47">
        <v>1.0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Djack  - (США) void</v>
      </c>
      <c r="V13" s="12" t="str">
        <f t="shared" si="11"/>
        <v>1:0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Djack</v>
      </c>
      <c r="F14" s="47" t="str">
        <f t="shared" si="7"/>
        <v>void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Djack  - (США) void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AVTOMAT</v>
      </c>
      <c r="F15" s="47" t="str">
        <f t="shared" si="7"/>
        <v>void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AVTOMAT  - (США) void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AVTOMAT</v>
      </c>
      <c r="F16" s="47" t="str">
        <f t="shared" si="7"/>
        <v>void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AVTOMAT  - (США) void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AVTOMAT</v>
      </c>
      <c r="F17" s="47" t="str">
        <f t="shared" si="7"/>
        <v>void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AVTOMAT  - (США) void</v>
      </c>
      <c r="V17" s="12" t="str">
        <f t="shared" si="11"/>
        <v>1:1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AVTOMAT</v>
      </c>
      <c r="F18" s="47" t="str">
        <f t="shared" ref="F18:F23" si="15">$E$4</f>
        <v>Djack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AVTOMAT  - (Канада) Djack</v>
      </c>
      <c r="V18" s="12" t="str">
        <f t="shared" si="11"/>
        <v>1:1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AVTOMAT</v>
      </c>
      <c r="F19" s="47" t="str">
        <f t="shared" si="15"/>
        <v>Djack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AVTOMAT  - (Канада) Djack</v>
      </c>
      <c r="V19" s="12" t="str">
        <f t="shared" si="11"/>
        <v>1:2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AVTOMAT</v>
      </c>
      <c r="F20" s="47" t="str">
        <f t="shared" si="15"/>
        <v>Djack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AVTOMAT  - (Канада) Djack</v>
      </c>
      <c r="V20" s="12" t="str">
        <f t="shared" si="11"/>
        <v>0:1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void</v>
      </c>
      <c r="F21" s="47" t="str">
        <f t="shared" si="15"/>
        <v>Djack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void  - (Канада) Djack</v>
      </c>
      <c r="V21" s="12" t="str">
        <f t="shared" si="11"/>
        <v>1:1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void</v>
      </c>
      <c r="F22" s="47" t="str">
        <f t="shared" si="15"/>
        <v>Djack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void  - (Канада) Djack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void</v>
      </c>
      <c r="F23" s="47" t="str">
        <f t="shared" si="15"/>
        <v>Djack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void  - (Канада) Djack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void</v>
      </c>
      <c r="F24" s="51" t="str">
        <f t="shared" ref="F24:F29" si="20">$E$6</f>
        <v>AVTOMAT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void  - (Швеция) AVTOMAT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void</v>
      </c>
      <c r="F25" s="51" t="str">
        <f t="shared" si="20"/>
        <v>AVTOMAT</v>
      </c>
      <c r="G25" s="40">
        <f t="shared" si="8"/>
        <v>3</v>
      </c>
      <c r="H25" s="19"/>
      <c r="I25" s="40">
        <f t="shared" si="21"/>
        <v>1</v>
      </c>
      <c r="J25" s="19"/>
      <c r="K25" s="47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void  - (Швеция) AVTOMAT</v>
      </c>
      <c r="V25" s="12" t="str">
        <f t="shared" si="11"/>
        <v>3:1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void</v>
      </c>
      <c r="F26" s="51" t="str">
        <f t="shared" si="20"/>
        <v>AVTOMAT</v>
      </c>
      <c r="G26" s="40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void  - (Швеция) AVTOMAT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Djack</v>
      </c>
      <c r="F27" s="51" t="str">
        <f t="shared" si="20"/>
        <v>AVTOMAT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Djack  - (Швеция) AVTOMAT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Djack</v>
      </c>
      <c r="F28" s="51" t="str">
        <f t="shared" si="20"/>
        <v>AVTOMAT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Djack  - (Швеция) AVTOMAT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Djack</v>
      </c>
      <c r="F29" s="51" t="str">
        <f t="shared" si="20"/>
        <v>AVTOMAT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Djack  - (Швеция) AVTOMAT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Djack</v>
      </c>
      <c r="F30" s="47" t="str">
        <f t="shared" ref="F30:F35" si="25">$E$5</f>
        <v>void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Djack  - (США) void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Djack</v>
      </c>
      <c r="F31" s="47" t="str">
        <f t="shared" si="25"/>
        <v>void</v>
      </c>
      <c r="G31" s="40">
        <f t="shared" si="8"/>
        <v>2</v>
      </c>
      <c r="H31" s="19"/>
      <c r="I31" s="40">
        <f t="shared" ref="I31:I35" si="26">SUM(L31,O31)</f>
        <v>3</v>
      </c>
      <c r="J31" s="19"/>
      <c r="K31" s="47">
        <v>2.0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Djack  - (США) void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Djack</v>
      </c>
      <c r="F32" s="47" t="str">
        <f t="shared" si="25"/>
        <v>void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Djack  - (США) void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AVTOMAT</v>
      </c>
      <c r="F33" s="47" t="str">
        <f t="shared" si="25"/>
        <v>void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AVTOMAT  - (США) void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AVTOMAT</v>
      </c>
      <c r="F34" s="47" t="str">
        <f t="shared" si="25"/>
        <v>void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AVTOMAT  - (США) void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AVTOMAT</v>
      </c>
      <c r="F35" s="47" t="str">
        <f t="shared" si="25"/>
        <v>void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AVTOMAT  - (США) void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AVTOMAT</v>
      </c>
      <c r="F36" s="47" t="str">
        <f t="shared" ref="F36:F41" si="30">$E$4</f>
        <v>Djack</v>
      </c>
      <c r="G36" s="40">
        <f t="shared" si="8"/>
        <v>2</v>
      </c>
      <c r="H36" s="19"/>
      <c r="I36" s="40">
        <f t="shared" ref="I36:I42" si="31">SUM(L36)</f>
        <v>3</v>
      </c>
      <c r="J36" s="19"/>
      <c r="K36" s="47">
        <v>2.0</v>
      </c>
      <c r="L36" s="47">
        <v>3.0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AVTOMAT  - (Канада) Djack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AVTOMAT</v>
      </c>
      <c r="F37" s="47" t="str">
        <f t="shared" si="30"/>
        <v>Djack</v>
      </c>
      <c r="G37" s="40">
        <f t="shared" si="8"/>
        <v>0</v>
      </c>
      <c r="H37" s="19"/>
      <c r="I37" s="40">
        <f t="shared" si="31"/>
        <v>2</v>
      </c>
      <c r="J37" s="19"/>
      <c r="K37" s="47">
        <v>0.0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AVTOMAT  - (Канада) Djack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AVTOMAT</v>
      </c>
      <c r="F38" s="47" t="str">
        <f t="shared" si="30"/>
        <v>Djack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AVTOMAT  - (Канада) Djack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void</v>
      </c>
      <c r="F39" s="47" t="str">
        <f t="shared" si="30"/>
        <v>Djack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void  - (Канада) Djack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void</v>
      </c>
      <c r="F40" s="47" t="str">
        <f t="shared" si="30"/>
        <v>Djack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void  - (Канада) Djack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void</v>
      </c>
      <c r="F41" s="47" t="str">
        <f t="shared" si="30"/>
        <v>Djack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void  - (Канада) Djack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void</v>
      </c>
      <c r="F42" s="47" t="str">
        <f t="shared" ref="F42:F47" si="35">$E$6</f>
        <v>AVTOMAT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void  - (Швеция) AVTOMAT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void</v>
      </c>
      <c r="F43" s="47" t="str">
        <f t="shared" si="35"/>
        <v>AVTOMAT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void  - (Швеция) AVTOMAT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void</v>
      </c>
      <c r="F44" s="47" t="str">
        <f t="shared" si="35"/>
        <v>AVTOMAT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void  - (Швеция) AVTOMAT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Djack</v>
      </c>
      <c r="F45" s="47" t="str">
        <f t="shared" si="35"/>
        <v>AVTOMAT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Djack  - (Швеция) AVTOMAT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Djack</v>
      </c>
      <c r="F46" s="47" t="str">
        <f t="shared" si="35"/>
        <v>AVTOMAT</v>
      </c>
      <c r="G46" s="40">
        <f t="shared" si="8"/>
        <v>0</v>
      </c>
      <c r="H46" s="19"/>
      <c r="I46" s="40">
        <f t="shared" si="36"/>
        <v>0</v>
      </c>
      <c r="J46" s="19"/>
      <c r="K46" s="47">
        <v>0.0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Djack  - (Швеция) AVTOMAT</v>
      </c>
      <c r="V46" s="12" t="str">
        <f t="shared" si="11"/>
        <v>0:0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Djack</v>
      </c>
      <c r="F47" s="47" t="str">
        <f t="shared" si="35"/>
        <v>AVTOMAT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Djack  - (Швеция) AVTOMAT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Djack</v>
      </c>
      <c r="F48" s="47" t="str">
        <f t="shared" ref="F48:F51" si="40">$E$5</f>
        <v>void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Djack  - (США) void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Djack</v>
      </c>
      <c r="F49" s="47" t="str">
        <f t="shared" si="40"/>
        <v>void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Djack  - (США) void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AVTOMAT</v>
      </c>
      <c r="F50" s="47" t="str">
        <f t="shared" si="40"/>
        <v>void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AVTOMAT  - (США) void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AVTOMAT</v>
      </c>
      <c r="F51" s="47" t="str">
        <f t="shared" si="40"/>
        <v>void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AVTOMAT  - (США) void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AVTOMAT</v>
      </c>
      <c r="F52" s="47" t="str">
        <f t="shared" ref="F52:F53" si="45">$E$4</f>
        <v>Djack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AVTOMAT  - (Канада) Djack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AVTOMAT</v>
      </c>
      <c r="F53" s="47" t="str">
        <f t="shared" si="45"/>
        <v>Djack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AVTOMAT  - (Канада) Djack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45717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45717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10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10</v>
      </c>
      <c r="AJ3" s="27">
        <f t="array" ref="AJ3">SUM(('ТУР1'!home=AF3)*('ТУР2'!homescore&lt;'ТУР2'!visitorscore),('ТУР2'!visitor=AF3)*('ТУР2'!visitorscore&lt;'ТУР2'!homescore))</f>
        <v>8</v>
      </c>
      <c r="AK3" s="22">
        <f t="array" ref="AK3">SUMIF('ТУР1'!home,AF3,'ТУР2'!homescore)+SUMIF('ТУР2'!visitor,AF3,'ТУР2'!visitorscore)</f>
        <v>43</v>
      </c>
      <c r="AL3" s="27">
        <f t="array" ref="AL3">SUMIF('ТУР1'!home,AF3,'ТУР2'!visitorscore)+SUMIF('ТУР2'!visitor,AF3,'ТУР2'!homescore)</f>
        <v>38</v>
      </c>
      <c r="AM3" s="27">
        <f t="shared" ref="AM3:AM5" si="2">AK3-AL3</f>
        <v>5</v>
      </c>
      <c r="AN3" s="22">
        <f t="array" ref="AN3">AH3*Options!$B$2+AI3*Options!$B$3+AJ3*Options!$B$4+VLOOKUP(AF3,$E$4:$F$8,2,0)</f>
        <v>40</v>
      </c>
      <c r="AO3" s="28">
        <f t="shared" ref="AO3:AO5" si="3">AK3+AM3*10000+AN3*100000000</f>
        <v>4000050043</v>
      </c>
    </row>
    <row r="4">
      <c r="A4" s="12"/>
      <c r="B4" s="12"/>
      <c r="C4" s="60" t="str">
        <f>'ТУР1'!$C$4</f>
        <v>Сергей Б.</v>
      </c>
      <c r="D4" s="61" t="s">
        <v>46</v>
      </c>
      <c r="E4" s="60" t="str">
        <f>'ТУР1'!$E$4</f>
        <v>Djack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void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11</v>
      </c>
      <c r="Y4" s="20">
        <f t="array" ref="Y4">VLOOKUP($U4,$AF$3:$AN$5,5,0)</f>
        <v>6</v>
      </c>
      <c r="Z4" s="20">
        <f t="array" ref="Z4">VLOOKUP($U4,$AF$3:$AN$5,6,0)</f>
        <v>53</v>
      </c>
      <c r="AA4" s="20">
        <f t="array" ref="AA4">VLOOKUP($U4,$AF$3:$AN$5,7,0)</f>
        <v>44</v>
      </c>
      <c r="AB4" s="20">
        <f t="array" ref="AB4">VLOOKUP($U4,$AF$3:$AN$5,8,0)</f>
        <v>9</v>
      </c>
      <c r="AC4" s="20">
        <f t="array" ref="AC4">VLOOKUP($U4,$AF$3:$AN$5,9,0)</f>
        <v>44</v>
      </c>
      <c r="AD4" s="28"/>
      <c r="AE4" s="12"/>
      <c r="AF4" s="26" t="str">
        <f t="shared" si="1"/>
        <v>void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11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11</v>
      </c>
      <c r="AJ4" s="27">
        <f t="array" ref="AJ4">SUM(('ТУР1'!home=AF4)*('ТУР2'!homescore&lt;'ТУР2'!visitorscore),('ТУР2'!visitor=AF4)*('ТУР2'!visitorscore&lt;'ТУР2'!homescore))</f>
        <v>6</v>
      </c>
      <c r="AK4" s="22">
        <f t="array" ref="AK4">SUMIF('ТУР1'!home,AF4,'ТУР2'!homescore)+SUMIF('ТУР2'!visitor,AF4,'ТУР2'!visitorscore)</f>
        <v>53</v>
      </c>
      <c r="AL4" s="27">
        <f t="array" ref="AL4">SUMIF('ТУР1'!home,AF4,'ТУР2'!visitorscore)+SUMIF('ТУР2'!visitor,AF4,'ТУР2'!homescore)</f>
        <v>44</v>
      </c>
      <c r="AM4" s="27">
        <f t="shared" si="2"/>
        <v>9</v>
      </c>
      <c r="AN4" s="22">
        <f t="array" ref="AN4">AH4*Options!$B$2+AI4*Options!$B$3+AJ4*Options!$B$4+VLOOKUP(AF4,$E$4:$F$8,2,0)</f>
        <v>44</v>
      </c>
      <c r="AO4" s="28">
        <f t="shared" si="3"/>
        <v>4400090053</v>
      </c>
    </row>
    <row r="5">
      <c r="A5" s="12"/>
      <c r="B5" s="12"/>
      <c r="C5" s="60" t="str">
        <f>'ТУР1'!$C$5</f>
        <v>Арсений Д.</v>
      </c>
      <c r="D5" s="61" t="s">
        <v>47</v>
      </c>
      <c r="E5" s="60" t="str">
        <f>'ТУР1'!$E$5</f>
        <v>void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10</v>
      </c>
      <c r="Y5" s="20">
        <f t="array" ref="Y5">VLOOKUP($U5,$AF$3:$AN$5,5,0)</f>
        <v>8</v>
      </c>
      <c r="Z5" s="20">
        <f t="array" ref="Z5">VLOOKUP($U5,$AF$3:$AN$5,6,0)</f>
        <v>43</v>
      </c>
      <c r="AA5" s="20">
        <f t="array" ref="AA5">VLOOKUP($U5,$AF$3:$AN$5,7,0)</f>
        <v>38</v>
      </c>
      <c r="AB5" s="20">
        <f t="array" ref="AB5">VLOOKUP($U5,$AF$3:$AN$5,8,0)</f>
        <v>5</v>
      </c>
      <c r="AC5" s="20">
        <f t="array" ref="AC5">VLOOKUP($U5,$AF$3:$AN$5,9,0)</f>
        <v>40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6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9</v>
      </c>
      <c r="AJ5" s="27">
        <f t="array" ref="AJ5">SUM(('ТУР1'!home=AF5)*('ТУР2'!homescore&lt;'ТУР2'!visitorscore),('ТУР2'!visitor=AF5)*('ТУР2'!visitorscore&lt;'ТУР2'!homescore))</f>
        <v>13</v>
      </c>
      <c r="AK5" s="22">
        <f t="array" ref="AK5">SUMIF('ТУР1'!home,AF5,'ТУР2'!homescore)+SUMIF('ТУР2'!visitor,AF5,'ТУР2'!visitorscore)</f>
        <v>36</v>
      </c>
      <c r="AL5" s="27">
        <f t="array" ref="AL5">SUMIF('ТУР1'!home,AF5,'ТУР2'!visitorscore)+SUMIF('ТУР2'!visitor,AF5,'ТУР2'!homescore)</f>
        <v>50</v>
      </c>
      <c r="AM5" s="27">
        <f t="shared" si="2"/>
        <v>-14</v>
      </c>
      <c r="AN5" s="22">
        <f t="array" ref="AN5">AH5*Options!$B$2+AI5*Options!$B$3+AJ5*Options!$B$4+VLOOKUP(AF5,$E$4:$F$8,2,0)</f>
        <v>27</v>
      </c>
      <c r="AO5" s="28">
        <f t="shared" si="3"/>
        <v>2699860036</v>
      </c>
    </row>
    <row r="6">
      <c r="A6" s="12"/>
      <c r="B6" s="12"/>
      <c r="C6" s="60" t="str">
        <f>'ТУР1'!$C$6</f>
        <v>Вильдан А. </v>
      </c>
      <c r="D6" s="61" t="s">
        <v>48</v>
      </c>
      <c r="E6" s="60" t="str">
        <f>'ТУР1'!$E$6</f>
        <v>AVTOMAT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9</v>
      </c>
      <c r="Y6" s="20">
        <f t="array" ref="Y6">VLOOKUP($U6,$AF$3:$AN$5,5,0)</f>
        <v>13</v>
      </c>
      <c r="Z6" s="20">
        <f t="array" ref="Z6">VLOOKUP($U6,$AF$3:$AN$5,6,0)</f>
        <v>36</v>
      </c>
      <c r="AA6" s="20">
        <f t="array" ref="AA6">VLOOKUP($U6,$AF$3:$AN$5,7,0)</f>
        <v>50</v>
      </c>
      <c r="AB6" s="20">
        <f t="array" ref="AB6">VLOOKUP($U6,$AF$3:$AN$5,8,0)</f>
        <v>-14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Djack</v>
      </c>
      <c r="F12" s="47" t="str">
        <f t="shared" ref="F12:F17" si="7">$E$5</f>
        <v>void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Djack  - (Чехия) void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Djack</v>
      </c>
      <c r="F13" s="47" t="str">
        <f t="shared" si="7"/>
        <v>void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Djack  - (Чехия) void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Djack</v>
      </c>
      <c r="F14" s="47" t="str">
        <f t="shared" si="7"/>
        <v>void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Djack  - (Чехия) void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AVTOMAT</v>
      </c>
      <c r="F15" s="47" t="str">
        <f t="shared" si="7"/>
        <v>void</v>
      </c>
      <c r="G15" s="40">
        <f t="shared" si="8"/>
        <v>3</v>
      </c>
      <c r="H15" s="19"/>
      <c r="I15" s="40">
        <f t="shared" si="9"/>
        <v>1</v>
      </c>
      <c r="J15" s="19"/>
      <c r="K15" s="47">
        <v>3.0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AVTOMAT  - (Чехия) void</v>
      </c>
      <c r="V15" s="12" t="str">
        <f t="shared" si="11"/>
        <v>3:1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AVTOMAT</v>
      </c>
      <c r="F16" s="47" t="str">
        <f t="shared" si="7"/>
        <v>void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AVTOMAT  - (Чехия) void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AVTOMAT</v>
      </c>
      <c r="F17" s="47" t="str">
        <f t="shared" si="7"/>
        <v>void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AVTOMAT  - (Чехия) void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AVTOMAT</v>
      </c>
      <c r="F18" s="47" t="str">
        <f t="shared" ref="F18:F23" si="15">$E$4</f>
        <v>Djack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AVTOMAT  - (Финляндия) Djack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AVTOMAT</v>
      </c>
      <c r="F19" s="47" t="str">
        <f t="shared" si="15"/>
        <v>Djack</v>
      </c>
      <c r="G19" s="40">
        <f t="shared" si="8"/>
        <v>1</v>
      </c>
      <c r="H19" s="19"/>
      <c r="I19" s="40">
        <f t="shared" ref="I19:I23" si="16">SUM(L19,O19)</f>
        <v>0</v>
      </c>
      <c r="J19" s="19"/>
      <c r="K19" s="47">
        <v>1.0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AVTOMAT  - (Финляндия) Djack</v>
      </c>
      <c r="V19" s="12" t="str">
        <f t="shared" si="11"/>
        <v>1:0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AVTOMAT</v>
      </c>
      <c r="F20" s="47" t="str">
        <f t="shared" si="15"/>
        <v>Djack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AVTOMAT  - (Финляндия) Djack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void</v>
      </c>
      <c r="F21" s="47" t="str">
        <f t="shared" si="15"/>
        <v>Djack</v>
      </c>
      <c r="G21" s="40">
        <f t="shared" si="8"/>
        <v>1</v>
      </c>
      <c r="H21" s="19"/>
      <c r="I21" s="40">
        <f t="shared" si="16"/>
        <v>1</v>
      </c>
      <c r="J21" s="19" t="s">
        <v>0</v>
      </c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void  - (Финляндия) Djack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void</v>
      </c>
      <c r="F22" s="47" t="str">
        <f t="shared" si="15"/>
        <v>Djack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void  - (Финляндия) Djack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void</v>
      </c>
      <c r="F23" s="47" t="str">
        <f t="shared" si="15"/>
        <v>Djack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void  - (Финляндия) Djack</v>
      </c>
      <c r="V23" s="12" t="str">
        <f t="shared" si="11"/>
        <v>1:2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void</v>
      </c>
      <c r="F24" s="65" t="str">
        <f t="shared" ref="F24:F29" si="20">$E$6</f>
        <v>AVTOMAT</v>
      </c>
      <c r="G24" s="66">
        <f t="shared" si="8"/>
        <v>2</v>
      </c>
      <c r="H24" s="67"/>
      <c r="I24" s="66">
        <f t="shared" ref="I24:I30" si="21">SUM(L24)</f>
        <v>0</v>
      </c>
      <c r="J24" s="67"/>
      <c r="K24" s="47">
        <v>2.0</v>
      </c>
      <c r="L24" s="47">
        <v>0.0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void  - (Германия) AVTOMAT</v>
      </c>
      <c r="V24" s="68" t="str">
        <f t="shared" si="11"/>
        <v>2:0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void</v>
      </c>
      <c r="F25" s="51" t="str">
        <f t="shared" si="20"/>
        <v>AVTOMAT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void  - (Германия) AVTOMAT</v>
      </c>
      <c r="V25" s="12" t="str">
        <f t="shared" si="11"/>
        <v>2:2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void</v>
      </c>
      <c r="F26" s="51" t="str">
        <f t="shared" si="20"/>
        <v>AVTOMAT</v>
      </c>
      <c r="G26" s="40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void  - (Германия) AVTOMAT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Djack</v>
      </c>
      <c r="F27" s="51" t="str">
        <f t="shared" si="20"/>
        <v>AVTOMAT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Djack  - (Германия) AVTOMAT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Djack</v>
      </c>
      <c r="F28" s="51" t="str">
        <f t="shared" si="20"/>
        <v>AVTOMAT</v>
      </c>
      <c r="G28" s="40">
        <f t="shared" si="8"/>
        <v>3</v>
      </c>
      <c r="H28" s="19"/>
      <c r="I28" s="40">
        <f t="shared" si="21"/>
        <v>2</v>
      </c>
      <c r="J28" s="19"/>
      <c r="K28" s="47">
        <v>3.0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Djack  - (Германия) AVTOMAT</v>
      </c>
      <c r="V28" s="12" t="str">
        <f t="shared" si="11"/>
        <v>3:2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Djack</v>
      </c>
      <c r="F29" s="51" t="str">
        <f t="shared" si="20"/>
        <v>AVTOMAT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Djack  - (Германия) AVTOMAT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Djack</v>
      </c>
      <c r="F30" s="47" t="str">
        <f t="shared" ref="F30:F35" si="25">$E$5</f>
        <v>void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Djack  - (Чехия) void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Djack</v>
      </c>
      <c r="F31" s="47" t="str">
        <f t="shared" si="25"/>
        <v>void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Djack  - (Чехия) void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Djack</v>
      </c>
      <c r="F32" s="47" t="str">
        <f t="shared" si="25"/>
        <v>void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Djack  - (Чехия) void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AVTOMAT</v>
      </c>
      <c r="F33" s="47" t="str">
        <f t="shared" si="25"/>
        <v>void</v>
      </c>
      <c r="G33" s="40">
        <f t="shared" si="8"/>
        <v>2</v>
      </c>
      <c r="H33" s="19"/>
      <c r="I33" s="40">
        <f t="shared" si="26"/>
        <v>3</v>
      </c>
      <c r="J33" s="19"/>
      <c r="K33" s="47">
        <v>2.0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AVTOMAT  - (Чехия) void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AVTOMAT</v>
      </c>
      <c r="F34" s="47" t="str">
        <f t="shared" si="25"/>
        <v>void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AVTOMAT  - (Чехия) void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AVTOMAT</v>
      </c>
      <c r="F35" s="47" t="str">
        <f t="shared" si="25"/>
        <v>void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AVTOMAT  - (Чехия) void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AVTOMAT</v>
      </c>
      <c r="F36" s="47" t="str">
        <f t="shared" ref="F36:F41" si="30">$E$4</f>
        <v>Djack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AVTOMAT  - (Финляндия) Djack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AVTOMAT</v>
      </c>
      <c r="F37" s="47" t="str">
        <f t="shared" si="30"/>
        <v>Djack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AVTOMAT  - (Финляндия) Djack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AVTOMAT</v>
      </c>
      <c r="F38" s="47" t="str">
        <f t="shared" si="30"/>
        <v>Djack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AVTOMAT  - (Финляндия) Djack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void</v>
      </c>
      <c r="F39" s="47" t="str">
        <f t="shared" si="30"/>
        <v>Djack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void  - (Финляндия) Djack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void</v>
      </c>
      <c r="F40" s="47" t="str">
        <f t="shared" si="30"/>
        <v>Djack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void  - (Финляндия) Djack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void</v>
      </c>
      <c r="F41" s="47" t="str">
        <f t="shared" si="30"/>
        <v>Djack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void  - (Финляндия) Djack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void</v>
      </c>
      <c r="F42" s="47" t="str">
        <f t="shared" ref="F42:F47" si="35">$E$6</f>
        <v>AVTOMAT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void  - (Германия) AVTOMAT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void</v>
      </c>
      <c r="F43" s="47" t="str">
        <f t="shared" si="35"/>
        <v>AVTOMAT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void  - (Германия) AVTOMAT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void</v>
      </c>
      <c r="F44" s="47" t="str">
        <f t="shared" si="35"/>
        <v>AVTOMAT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void  - (Германия) AVTOMAT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Djack</v>
      </c>
      <c r="F45" s="47" t="str">
        <f t="shared" si="35"/>
        <v>AVTOMAT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Djack  - (Германия) AVTOMAT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Djack</v>
      </c>
      <c r="F46" s="47" t="str">
        <f t="shared" si="35"/>
        <v>AVTOMAT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Djack  - (Германия) AVTOMAT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Djack</v>
      </c>
      <c r="F47" s="47" t="str">
        <f t="shared" si="35"/>
        <v>AVTOMAT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Djack  - (Германия) AVTOMAT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Djack</v>
      </c>
      <c r="F48" s="47" t="str">
        <f t="shared" ref="F48:F51" si="40">$E$5</f>
        <v>void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Djack  - (Чехия) void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Djack</v>
      </c>
      <c r="F49" s="47" t="str">
        <f t="shared" si="40"/>
        <v>void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Djack  - (Чехия) void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AVTOMAT</v>
      </c>
      <c r="F50" s="47" t="str">
        <f t="shared" si="40"/>
        <v>void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AVTOMAT  - (Чехия) void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AVTOMAT</v>
      </c>
      <c r="F51" s="47" t="str">
        <f t="shared" si="40"/>
        <v>void</v>
      </c>
      <c r="G51" s="40">
        <f t="shared" si="8"/>
        <v>3</v>
      </c>
      <c r="H51" s="19"/>
      <c r="I51" s="40">
        <f t="shared" si="41"/>
        <v>3</v>
      </c>
      <c r="J51" s="19"/>
      <c r="K51" s="47">
        <v>3.0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AVTOMAT  - (Чехия) void</v>
      </c>
      <c r="V51" s="12" t="str">
        <f t="shared" si="11"/>
        <v>3:3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AVTOMAT</v>
      </c>
      <c r="F52" s="47" t="str">
        <f t="shared" ref="F52:F53" si="45">$E$4</f>
        <v>Djack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AVTOMAT  - (Финляндия) Djack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AVTOMAT</v>
      </c>
      <c r="F53" s="47" t="str">
        <f t="shared" si="45"/>
        <v>Djack</v>
      </c>
      <c r="G53" s="40">
        <f t="shared" si="8"/>
        <v>0</v>
      </c>
      <c r="H53" s="19"/>
      <c r="I53" s="40">
        <f t="shared" si="41"/>
        <v>2</v>
      </c>
      <c r="J53" s="19"/>
      <c r="K53" s="47">
        <v>0.0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AVTOMAT  - (Финляндия) Djack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45717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45717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Mutabor102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5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11</v>
      </c>
      <c r="AJ3" s="27">
        <f t="array" ref="AJ3">SUM(('ТУР3'!home=AF3)*('ТУР3'!homescore&lt;'ТУР3'!visitorscore),('ТУР3'!visitor=AF3)*('ТУР3'!visitorscore&lt;'ТУР3'!homescore))</f>
        <v>12</v>
      </c>
      <c r="AK3" s="22">
        <f t="array" ref="AK3">SUMIF('ТУР3'!home,AF3,'ТУР3'!homescore)+SUMIF('ТУР3'!visitor,AF3,'ТУР3'!visitorscore)</f>
        <v>36</v>
      </c>
      <c r="AL3" s="27">
        <f t="array" ref="AL3">SUMIF('ТУР3'!home,AF3,'ТУР3'!visitorscore)+SUMIF('ТУР3'!visitor,AF3,'ТУР3'!homescore)</f>
        <v>45</v>
      </c>
      <c r="AM3" s="27">
        <f t="shared" ref="AM3:AM5" si="2">AK3-AL3</f>
        <v>-9</v>
      </c>
      <c r="AN3" s="22">
        <f t="array" ref="AN3">AH3*Options!$B$2+AI3*Options!$B$3+AJ3*Options!$B$4+VLOOKUP(AF3,$E$4:$F$8,2,0)</f>
        <v>26</v>
      </c>
      <c r="AO3" s="28">
        <f t="shared" ref="AO3:AO5" si="3">AK3+AM3*10000+AN3*100000000</f>
        <v>2599910036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9</v>
      </c>
      <c r="Y4" s="20">
        <f t="array" ref="Y4">VLOOKUP($U4,$AF$3:$AN$5,5,0)</f>
        <v>6</v>
      </c>
      <c r="Z4" s="20">
        <f t="array" ref="Z4">VLOOKUP($U4,$AF$3:$AN$5,6,0)</f>
        <v>42</v>
      </c>
      <c r="AA4" s="20">
        <f t="array" ref="AA4">VLOOKUP($U4,$AF$3:$AN$5,7,0)</f>
        <v>34</v>
      </c>
      <c r="AB4" s="20">
        <f t="array" ref="AB4">VLOOKUP($U4,$AF$3:$AN$5,8,0)</f>
        <v>8</v>
      </c>
      <c r="AC4" s="20">
        <f t="array" ref="AC4">VLOOKUP($U4,$AF$3:$AN$5,9,0)</f>
        <v>48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13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27">
        <f t="array" ref="AJ4">SUM(('ТУР3'!home=AF4)*('ТУР3'!homescore&lt;'ТУР3'!visitorscore),('ТУР3'!visitor=AF4)*('ТУР3'!visitorscore&lt;'ТУР3'!homescore))</f>
        <v>6</v>
      </c>
      <c r="AK4" s="22">
        <f t="array" ref="AK4">SUMIF('ТУР3'!home,AF4,'ТУР3'!homescore)+SUMIF('ТУР3'!visitor,AF4,'ТУР3'!visitorscore)</f>
        <v>42</v>
      </c>
      <c r="AL4" s="27">
        <f t="array" ref="AL4">SUMIF('ТУР3'!home,AF4,'ТУР3'!visitorscore)+SUMIF('ТУР3'!visitor,AF4,'ТУР3'!homescore)</f>
        <v>34</v>
      </c>
      <c r="AM4" s="27">
        <f t="shared" si="2"/>
        <v>8</v>
      </c>
      <c r="AN4" s="22">
        <f t="array" ref="AN4">AH4*Options!$B$2+AI4*Options!$B$3+AJ4*Options!$B$4+VLOOKUP(AF4,$E$4:$F$8,2,0)</f>
        <v>48</v>
      </c>
      <c r="AO4" s="28">
        <f t="shared" si="3"/>
        <v>4800080042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39</v>
      </c>
      <c r="AA5" s="20">
        <f t="array" ref="AA5">VLOOKUP($U5,$AF$3:$AN$5,7,0)</f>
        <v>38</v>
      </c>
      <c r="AB5" s="20">
        <f t="array" ref="AB5">VLOOKUP($U5,$AF$3:$AN$5,8,0)</f>
        <v>1</v>
      </c>
      <c r="AC5" s="20">
        <f t="array" ref="AC5">VLOOKUP($U5,$AF$3:$AN$5,9,0)</f>
        <v>38</v>
      </c>
      <c r="AD5" s="28"/>
      <c r="AE5" s="12"/>
      <c r="AF5" s="26" t="str">
        <f t="shared" si="1"/>
        <v>Emqa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10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8</v>
      </c>
      <c r="AJ5" s="27">
        <f t="array" ref="AJ5">SUM(('ТУР3'!home=AF5)*('ТУР3'!homescore&lt;'ТУР3'!visitorscore),('ТУР3'!visitor=AF5)*('ТУР3'!visitorscore&lt;'ТУР3'!homescore))</f>
        <v>10</v>
      </c>
      <c r="AK5" s="22">
        <f t="array" ref="AK5">SUMIF('ТУР3'!home,AF5,'ТУР3'!homescore)+SUMIF('ТУР3'!visitor,AF5,'ТУР3'!visitorscore)</f>
        <v>39</v>
      </c>
      <c r="AL5" s="27">
        <f t="array" ref="AL5">SUMIF('ТУР3'!home,AF5,'ТУР3'!visitorscore)+SUMIF('ТУР3'!visitor,AF5,'ТУР3'!homescore)</f>
        <v>38</v>
      </c>
      <c r="AM5" s="27">
        <f t="shared" si="2"/>
        <v>1</v>
      </c>
      <c r="AN5" s="22">
        <f t="array" ref="AN5">AH5*Options!$B$2+AI5*Options!$B$3+AJ5*Options!$B$4+VLOOKUP(AF5,$E$4:$F$8,2,0)</f>
        <v>38</v>
      </c>
      <c r="AO5" s="28">
        <f t="shared" si="3"/>
        <v>3800010039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11</v>
      </c>
      <c r="Y6" s="20">
        <f t="array" ref="Y6">VLOOKUP($U6,$AF$3:$AN$5,5,0)</f>
        <v>12</v>
      </c>
      <c r="Z6" s="20">
        <f t="array" ref="Z6">VLOOKUP($U6,$AF$3:$AN$5,6,0)</f>
        <v>36</v>
      </c>
      <c r="AA6" s="20">
        <f t="array" ref="AA6">VLOOKUP($U6,$AF$3:$AN$5,7,0)</f>
        <v>45</v>
      </c>
      <c r="AB6" s="20">
        <f t="array" ref="AB6">VLOOKUP($U6,$AF$3:$AN$5,8,0)</f>
        <v>-9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Mutabor102</v>
      </c>
      <c r="F12" s="47" t="str">
        <f t="shared" ref="F12:F17" si="7">$E$5</f>
        <v>⁠NightLovell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Mutabor102  - (Канада) ⁠NightLovell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Mutabor102</v>
      </c>
      <c r="F13" s="47" t="str">
        <f t="shared" si="7"/>
        <v>⁠NightLovell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Mutabor102  - (Канада) ⁠NightLovell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Mutabor102</v>
      </c>
      <c r="F14" s="47" t="str">
        <f t="shared" si="7"/>
        <v>⁠NightLovell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Mutabor102  - (Канада) ⁠NightLovell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Emqa</v>
      </c>
      <c r="F15" s="47" t="str">
        <f t="shared" si="7"/>
        <v>⁠NightLovell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Emqa  - (Канада) ⁠NightLovell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Emqa</v>
      </c>
      <c r="F16" s="47" t="str">
        <f t="shared" si="7"/>
        <v>⁠NightLovell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Emqa  - (Канада) ⁠NightLovell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Emqa</v>
      </c>
      <c r="F17" s="47" t="str">
        <f t="shared" si="7"/>
        <v>⁠NightLovell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Emqa  - (Канада) ⁠NightLovell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Emqa</v>
      </c>
      <c r="F18" s="47" t="str">
        <f t="shared" ref="F18:F23" si="15">$E$4</f>
        <v>Mutabor102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Emqa  - (Швейцария) Mutabor102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Emqa</v>
      </c>
      <c r="F19" s="47" t="str">
        <f t="shared" si="15"/>
        <v>Mutabor102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Emqa  - (Швейцария) Mutabor102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Emqa</v>
      </c>
      <c r="F20" s="47" t="str">
        <f t="shared" si="15"/>
        <v>Mutabor102</v>
      </c>
      <c r="G20" s="40">
        <f t="shared" si="8"/>
        <v>3</v>
      </c>
      <c r="H20" s="19"/>
      <c r="I20" s="40">
        <f t="shared" si="16"/>
        <v>1</v>
      </c>
      <c r="J20" s="19"/>
      <c r="K20" s="47">
        <v>3.0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Emqa  - (Швейцария) Mutabor102</v>
      </c>
      <c r="V20" s="12" t="str">
        <f t="shared" si="11"/>
        <v>3:1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⁠NightLovell</v>
      </c>
      <c r="F21" s="47" t="str">
        <f t="shared" si="15"/>
        <v>Mutabor102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⁠NightLovell  - (Швейцария) Mutabor102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⁠NightLovell</v>
      </c>
      <c r="F22" s="47" t="str">
        <f t="shared" si="15"/>
        <v>Mutabor102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⁠NightLovell  - (Швейцария) Mutabor102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⁠NightLovell</v>
      </c>
      <c r="F23" s="47" t="str">
        <f t="shared" si="15"/>
        <v>Mutabor102</v>
      </c>
      <c r="G23" s="40">
        <f t="shared" si="8"/>
        <v>0</v>
      </c>
      <c r="H23" s="19"/>
      <c r="I23" s="40">
        <f t="shared" si="16"/>
        <v>2</v>
      </c>
      <c r="J23" s="19"/>
      <c r="K23" s="47">
        <v>0.0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⁠NightLovell  - (Швейцария) Mutabor102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⁠NightLovell</v>
      </c>
      <c r="F24" s="51" t="str">
        <f t="shared" ref="F24:F29" si="20">$E$6</f>
        <v>Emqa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⁠NightLovell  - (США) Emqa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⁠NightLovell</v>
      </c>
      <c r="F25" s="51" t="str">
        <f t="shared" si="20"/>
        <v>Emqa</v>
      </c>
      <c r="G25" s="40">
        <f t="shared" si="8"/>
        <v>0</v>
      </c>
      <c r="H25" s="19"/>
      <c r="I25" s="40">
        <f t="shared" si="21"/>
        <v>0</v>
      </c>
      <c r="J25" s="19"/>
      <c r="K25" s="75">
        <v>0.0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⁠NightLovell  - (США) Emqa</v>
      </c>
      <c r="V25" s="12" t="str">
        <f t="shared" si="11"/>
        <v>0:0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⁠NightLovell</v>
      </c>
      <c r="F26" s="51" t="str">
        <f t="shared" si="20"/>
        <v>Emqa</v>
      </c>
      <c r="G26" s="76">
        <f t="shared" si="8"/>
        <v>0</v>
      </c>
      <c r="H26" s="19"/>
      <c r="I26" s="40">
        <f t="shared" si="21"/>
        <v>0</v>
      </c>
      <c r="J26" s="19"/>
      <c r="K26" s="47">
        <v>0.0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⁠NightLovell  - (США) Emqa</v>
      </c>
      <c r="V26" s="12" t="str">
        <f t="shared" si="11"/>
        <v>0:0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Mutabor102</v>
      </c>
      <c r="F27" s="51" t="str">
        <f t="shared" si="20"/>
        <v>Emqa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Mutabor102  - (США) Emqa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Mutabor102</v>
      </c>
      <c r="F28" s="51" t="str">
        <f t="shared" si="20"/>
        <v>Emqa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Mutabor102  - (США) Emqa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Mutabor102</v>
      </c>
      <c r="F29" s="51" t="str">
        <f t="shared" si="20"/>
        <v>Emqa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Mutabor102  - (США) Emqa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Mutabor102</v>
      </c>
      <c r="F30" s="47" t="str">
        <f t="shared" ref="F30:F35" si="25">$E$5</f>
        <v>⁠NightLovell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Mutabor102  - (Канада) ⁠NightLovell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Mutabor102</v>
      </c>
      <c r="F31" s="47" t="str">
        <f t="shared" si="25"/>
        <v>⁠NightLovell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Mutabor102  - (Канада) ⁠NightLovell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Mutabor102</v>
      </c>
      <c r="F32" s="47" t="str">
        <f t="shared" si="25"/>
        <v>⁠NightLovell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Mutabor102  - (Канада) ⁠NightLovell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Emqa</v>
      </c>
      <c r="F33" s="47" t="str">
        <f t="shared" si="25"/>
        <v>⁠NightLovell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Emqa  - (Канада) ⁠NightLovell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Emqa</v>
      </c>
      <c r="F34" s="47" t="str">
        <f t="shared" si="25"/>
        <v>⁠NightLovell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Emqa  - (Канада) ⁠NightLovell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Emqa</v>
      </c>
      <c r="F35" s="47" t="str">
        <f t="shared" si="25"/>
        <v>⁠NightLovell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Emqa  - (Канада) ⁠NightLovell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Emqa</v>
      </c>
      <c r="F36" s="47" t="str">
        <f t="shared" ref="F36:F41" si="30">$E$4</f>
        <v>Mutabor102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Emqa  - (Швейцария) Mutabor102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Emqa</v>
      </c>
      <c r="F37" s="47" t="str">
        <f t="shared" si="30"/>
        <v>Mutabor102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Emqa  - (Швейцария) Mutabor102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Emqa</v>
      </c>
      <c r="F38" s="47" t="str">
        <f t="shared" si="30"/>
        <v>Mutabor102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Emqa  - (Швейцария) Mutabor102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⁠NightLovell</v>
      </c>
      <c r="F39" s="47" t="str">
        <f t="shared" si="30"/>
        <v>Mutabor102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⁠NightLovell  - (Швейцария) Mutabor102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⁠NightLovell</v>
      </c>
      <c r="F40" s="47" t="str">
        <f t="shared" si="30"/>
        <v>Mutabor102</v>
      </c>
      <c r="G40" s="40">
        <f t="shared" si="8"/>
        <v>3</v>
      </c>
      <c r="H40" s="19"/>
      <c r="I40" s="40">
        <f t="shared" si="31"/>
        <v>2</v>
      </c>
      <c r="J40" s="19"/>
      <c r="K40" s="47">
        <v>3.0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⁠NightLovell  - (Швейцария) Mutabor102</v>
      </c>
      <c r="V40" s="12" t="str">
        <f t="shared" si="11"/>
        <v>3:2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⁠NightLovell</v>
      </c>
      <c r="F41" s="47" t="str">
        <f t="shared" si="30"/>
        <v>Mutabor102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⁠NightLovell  - (Швейцария) Mutabor102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⁠NightLovell</v>
      </c>
      <c r="F42" s="47" t="str">
        <f t="shared" ref="F42:F47" si="35">$E$6</f>
        <v>Emqa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⁠NightLovell  - (США) Emqa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⁠NightLovell</v>
      </c>
      <c r="F43" s="47" t="str">
        <f t="shared" si="35"/>
        <v>Emqa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⁠NightLovell  - (США) Emqa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⁠NightLovell</v>
      </c>
      <c r="F44" s="47" t="str">
        <f t="shared" si="35"/>
        <v>Emqa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⁠NightLovell  - (США) Emqa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Mutabor102</v>
      </c>
      <c r="F45" s="47" t="str">
        <f t="shared" si="35"/>
        <v>Emqa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Mutabor102  - (США) Emqa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Mutabor102</v>
      </c>
      <c r="F46" s="47" t="str">
        <f t="shared" si="35"/>
        <v>Emqa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Mutabor102  - (США) Emqa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Mutabor102</v>
      </c>
      <c r="F47" s="47" t="str">
        <f t="shared" si="35"/>
        <v>Emqa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Mutabor102  - (США) Emqa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Mutabor102</v>
      </c>
      <c r="F48" s="47" t="str">
        <f t="shared" ref="F48:F51" si="40">$E$5</f>
        <v>⁠NightLovell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Mutabor102  - (Канада) ⁠NightLovell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Mutabor102</v>
      </c>
      <c r="F49" s="47" t="str">
        <f t="shared" si="40"/>
        <v>⁠NightLovell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Mutabor102  - (Канада) ⁠NightLovell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Emqa</v>
      </c>
      <c r="F50" s="47" t="str">
        <f t="shared" si="40"/>
        <v>⁠NightLovell</v>
      </c>
      <c r="G50" s="40">
        <f t="shared" si="8"/>
        <v>2</v>
      </c>
      <c r="H50" s="19"/>
      <c r="I50" s="40">
        <f t="shared" si="41"/>
        <v>3</v>
      </c>
      <c r="J50" s="19"/>
      <c r="K50" s="47">
        <v>2.0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Emqa  - (Канада) ⁠NightLovell</v>
      </c>
      <c r="V50" s="12" t="str">
        <f t="shared" si="11"/>
        <v>2:3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Emqa</v>
      </c>
      <c r="F51" s="47" t="str">
        <f t="shared" si="40"/>
        <v>⁠NightLovell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Emqa  - (Канада) ⁠NightLovell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Emqa</v>
      </c>
      <c r="F52" s="47" t="str">
        <f t="shared" ref="F52:F53" si="45">$E$4</f>
        <v>Mutabor102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Emqa  - (Швейцария) Mutabor102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Emqa</v>
      </c>
      <c r="F53" s="47" t="str">
        <f t="shared" si="45"/>
        <v>Mutabor102</v>
      </c>
      <c r="G53" s="40">
        <f t="shared" si="8"/>
        <v>3</v>
      </c>
      <c r="H53" s="19"/>
      <c r="I53" s="40">
        <f t="shared" si="41"/>
        <v>1</v>
      </c>
      <c r="J53" s="19"/>
      <c r="K53" s="47">
        <v>3.0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Emqa  - (Швейцария) Mutabor102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45717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45717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Mutabor102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10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87">
        <f t="array" ref="AJ3">SUM(('ТУР4'!home=AF3)*('ТУР4'!homescore&lt;'ТУР4'!visitorscore),('ТУР4'!visitor=AF3)*('ТУР4'!visitorscore&lt;'ТУР4'!homescore))</f>
        <v>11</v>
      </c>
      <c r="AK3" s="108">
        <f t="array" ref="AK3">SUMIF('ТУР4'!home,AF3,'ТУР4'!homescore)+SUMIF('ТУР4'!visitor,AF3,'ТУР4'!visitorscore)</f>
        <v>45</v>
      </c>
      <c r="AL3" s="109">
        <f t="array" ref="AL3">SUMIF('ТУР4'!home,AF3,'ТУР4'!visitorscore)+SUMIF('ТУР4'!visitor,AF3,'ТУР4'!homescore)</f>
        <v>46</v>
      </c>
      <c r="AM3" s="87">
        <f t="shared" ref="AM3:AM5" si="2">AK3-AL3</f>
        <v>-1</v>
      </c>
      <c r="AN3" s="108">
        <f t="array" ref="AN3">AH3*Options!$B$2+AI3*Options!$B$3+AJ3*Options!$B$4+VLOOKUP(AF3,$E$4:$F$8,2,0)</f>
        <v>39</v>
      </c>
      <c r="AO3" s="88">
        <f t="shared" ref="AO3:AO5" si="3">AK3+AM3*10000+AN3*100000000</f>
        <v>3899990045</v>
      </c>
    </row>
    <row r="4">
      <c r="A4" s="88"/>
      <c r="B4" s="91"/>
      <c r="C4" s="60" t="str">
        <f>'ТУР3'!$C$4</f>
        <v>Алексей К.</v>
      </c>
      <c r="D4" s="110" t="s">
        <v>31</v>
      </c>
      <c r="E4" s="60" t="str">
        <f>'ТУР3'!$E$4</f>
        <v>Mutabor102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Emqa</v>
      </c>
      <c r="V4" s="104">
        <f t="array" ref="V4">VLOOKUP($U4,$AF$3:$AN$5,2,0)</f>
        <v>30</v>
      </c>
      <c r="W4" s="105">
        <f t="array" ref="W4">VLOOKUP($U4,$AF$3:$AN$5,3,0)</f>
        <v>12</v>
      </c>
      <c r="X4" s="105">
        <f t="array" ref="X4">VLOOKUP($U4,$AF$3:$AN$5,4,0)</f>
        <v>8</v>
      </c>
      <c r="Y4" s="105">
        <f t="array" ref="Y4">VLOOKUP($U4,$AF$3:$AN$5,5,0)</f>
        <v>10</v>
      </c>
      <c r="Z4" s="105">
        <f t="array" ref="Z4">VLOOKUP($U4,$AF$3:$AN$5,6,0)</f>
        <v>42</v>
      </c>
      <c r="AA4" s="105">
        <f t="array" ref="AA4">VLOOKUP($U4,$AF$3:$AN$5,7,0)</f>
        <v>41</v>
      </c>
      <c r="AB4" s="105">
        <f t="array" ref="AB4">VLOOKUP($U4,$AF$3:$AN$5,8,0)</f>
        <v>1</v>
      </c>
      <c r="AC4" s="105">
        <f t="array" ref="AC4">VLOOKUP($U4,$AF$3:$AN$5,9,0)</f>
        <v>44</v>
      </c>
      <c r="AD4" s="28"/>
      <c r="AE4" s="88"/>
      <c r="AF4" s="112" t="str">
        <f t="shared" si="1"/>
        <v>⁠NightLovell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10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87">
        <f t="array" ref="AJ4">SUM(('ТУР4'!home=AF4)*('ТУР4'!homescore&lt;'ТУР4'!visitorscore),('ТУР4'!visitor=AF4)*('ТУР4'!visitorscore&lt;'ТУР4'!homescore))</f>
        <v>11</v>
      </c>
      <c r="AK4" s="108">
        <f t="array" ref="AK4">SUMIF('ТУР4'!home,AF4,'ТУР4'!homescore)+SUMIF('ТУР4'!visitor,AF4,'ТУР4'!visitorscore)</f>
        <v>48</v>
      </c>
      <c r="AL4" s="109">
        <f t="array" ref="AL4">SUMIF('ТУР4'!home,AF4,'ТУР4'!visitorscore)+SUMIF('ТУР4'!visitor,AF4,'ТУР4'!homescore)</f>
        <v>48</v>
      </c>
      <c r="AM4" s="87">
        <f t="shared" si="2"/>
        <v>0</v>
      </c>
      <c r="AN4" s="108">
        <f t="array" ref="AN4">AH4*Options!$B$2+AI4*Options!$B$3+AJ4*Options!$B$4+VLOOKUP(AF4,$E$4:$F$8,2,0)</f>
        <v>39</v>
      </c>
      <c r="AO4" s="88">
        <f t="shared" si="3"/>
        <v>3900000048</v>
      </c>
    </row>
    <row r="5">
      <c r="A5" s="88"/>
      <c r="B5" s="91"/>
      <c r="C5" s="60" t="str">
        <f>'ТУР3'!$C$5</f>
        <v>Александр И. </v>
      </c>
      <c r="D5" s="110" t="s">
        <v>46</v>
      </c>
      <c r="E5" s="60" t="str">
        <f>'ТУР3'!$E$5</f>
        <v>⁠NightLovell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⁠NightLovell</v>
      </c>
      <c r="V5" s="104">
        <f t="array" ref="V5">VLOOKUP($U5,$AF$3:$AN$5,2,0)</f>
        <v>30</v>
      </c>
      <c r="W5" s="105">
        <f t="array" ref="W5">VLOOKUP($U5,$AF$3:$AN$5,3,0)</f>
        <v>10</v>
      </c>
      <c r="X5" s="105">
        <f t="array" ref="X5">VLOOKUP($U5,$AF$3:$AN$5,4,0)</f>
        <v>9</v>
      </c>
      <c r="Y5" s="105">
        <f t="array" ref="Y5">VLOOKUP($U5,$AF$3:$AN$5,5,0)</f>
        <v>11</v>
      </c>
      <c r="Z5" s="105">
        <f t="array" ref="Z5">VLOOKUP($U5,$AF$3:$AN$5,6,0)</f>
        <v>48</v>
      </c>
      <c r="AA5" s="105">
        <f t="array" ref="AA5">VLOOKUP($U5,$AF$3:$AN$5,7,0)</f>
        <v>48</v>
      </c>
      <c r="AB5" s="105">
        <f t="array" ref="AB5">VLOOKUP($U5,$AF$3:$AN$5,8,0)</f>
        <v>0</v>
      </c>
      <c r="AC5" s="105">
        <f t="array" ref="AC5">VLOOKUP($U5,$AF$3:$AN$5,9,0)</f>
        <v>39</v>
      </c>
      <c r="AD5" s="28"/>
      <c r="AE5" s="88"/>
      <c r="AF5" s="112" t="str">
        <f t="shared" si="1"/>
        <v>Emqa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12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87">
        <f t="array" ref="AJ5">SUM(('ТУР4'!home=AF5)*('ТУР4'!homescore&lt;'ТУР4'!visitorscore),('ТУР4'!visitor=AF5)*('ТУР4'!visitorscore&lt;'ТУР4'!homescore))</f>
        <v>10</v>
      </c>
      <c r="AK5" s="108">
        <f t="array" ref="AK5">SUMIF('ТУР4'!home,AF5,'ТУР4'!homescore)+SUMIF('ТУР4'!visitor,AF5,'ТУР4'!visitorscore)</f>
        <v>42</v>
      </c>
      <c r="AL5" s="109">
        <f t="array" ref="AL5">SUMIF('ТУР4'!home,AF5,'ТУР4'!visitorscore)+SUMIF('ТУР4'!visitor,AF5,'ТУР4'!homescore)</f>
        <v>41</v>
      </c>
      <c r="AM5" s="87">
        <f t="shared" si="2"/>
        <v>1</v>
      </c>
      <c r="AN5" s="108">
        <f t="array" ref="AN5">AH5*Options!$B$2+AI5*Options!$B$3+AJ5*Options!$B$4+VLOOKUP(AF5,$E$4:$F$8,2,0)</f>
        <v>44</v>
      </c>
      <c r="AO5" s="88">
        <f t="shared" si="3"/>
        <v>4400010042</v>
      </c>
    </row>
    <row r="6">
      <c r="A6" s="88"/>
      <c r="B6" s="91"/>
      <c r="C6" s="60" t="str">
        <f>'ТУР3'!$C$6</f>
        <v>Эмиль С.</v>
      </c>
      <c r="D6" s="110" t="s">
        <v>47</v>
      </c>
      <c r="E6" s="60" t="str">
        <f>'ТУР3'!$E$6</f>
        <v>Emqa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Mutabor102</v>
      </c>
      <c r="V6" s="104">
        <f t="array" ref="V6">VLOOKUP($U6,$AF$3:$AN$5,2,0)</f>
        <v>30</v>
      </c>
      <c r="W6" s="105">
        <f t="array" ref="W6">VLOOKUP($U6,$AF$3:$AN$5,3,0)</f>
        <v>10</v>
      </c>
      <c r="X6" s="105">
        <f t="array" ref="X6">VLOOKUP($U6,$AF$3:$AN$5,4,0)</f>
        <v>9</v>
      </c>
      <c r="Y6" s="105">
        <f t="array" ref="Y6">VLOOKUP($U6,$AF$3:$AN$5,5,0)</f>
        <v>11</v>
      </c>
      <c r="Z6" s="105">
        <f t="array" ref="Z6">VLOOKUP($U6,$AF$3:$AN$5,6,0)</f>
        <v>45</v>
      </c>
      <c r="AA6" s="105">
        <f t="array" ref="AA6">VLOOKUP($U6,$AF$3:$AN$5,7,0)</f>
        <v>46</v>
      </c>
      <c r="AB6" s="105">
        <f t="array" ref="AB6">VLOOKUP($U6,$AF$3:$AN$5,8,0)</f>
        <v>-1</v>
      </c>
      <c r="AC6" s="105">
        <f t="array" ref="AC6">VLOOKUP($U6,$AF$3:$AN$5,9,0)</f>
        <v>39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Mutabor102</v>
      </c>
      <c r="F12" s="118" t="str">
        <f t="shared" ref="F12:F17" si="7">$E$5</f>
        <v>⁠NightLovell</v>
      </c>
      <c r="G12" s="116">
        <f t="shared" ref="G12:G56" si="8">SUM(K12)</f>
        <v>1</v>
      </c>
      <c r="H12" s="118"/>
      <c r="I12" s="116">
        <f t="shared" ref="I12:I18" si="9">SUM(L12)</f>
        <v>2</v>
      </c>
      <c r="J12" s="118"/>
      <c r="K12" s="121">
        <v>1.0</v>
      </c>
      <c r="L12" s="123">
        <v>2.0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Mutabor102  - (Финляндия) ⁠NightLovell</v>
      </c>
      <c r="V12" s="88" t="str">
        <f t="shared" ref="V12:V56" si="11">TEXT(G12,"0")&amp;":"&amp;TEXT(I12,"0")</f>
        <v>1:2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Mutabor102</v>
      </c>
      <c r="F13" s="118" t="str">
        <f t="shared" si="7"/>
        <v>⁠NightLovell</v>
      </c>
      <c r="G13" s="116">
        <f t="shared" si="8"/>
        <v>2</v>
      </c>
      <c r="H13" s="118"/>
      <c r="I13" s="116">
        <f t="shared" si="9"/>
        <v>1</v>
      </c>
      <c r="J13" s="118"/>
      <c r="K13" s="122">
        <v>2.0</v>
      </c>
      <c r="L13" s="126">
        <v>1.0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Mutabor102  - (Финляндия) ⁠NightLovell</v>
      </c>
      <c r="V13" s="88" t="str">
        <f t="shared" si="11"/>
        <v>2:1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Mutabor102</v>
      </c>
      <c r="F14" s="118" t="str">
        <f t="shared" si="7"/>
        <v>⁠NightLovell</v>
      </c>
      <c r="G14" s="116">
        <f t="shared" si="8"/>
        <v>2</v>
      </c>
      <c r="H14" s="118"/>
      <c r="I14" s="116">
        <f t="shared" si="9"/>
        <v>1</v>
      </c>
      <c r="J14" s="118"/>
      <c r="K14" s="122">
        <v>2.0</v>
      </c>
      <c r="L14" s="126">
        <v>1.0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Mutabor102  - (Финляндия) ⁠NightLovell</v>
      </c>
      <c r="V14" s="88" t="str">
        <f t="shared" si="11"/>
        <v>2:1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Emqa</v>
      </c>
      <c r="F15" s="118" t="str">
        <f t="shared" si="7"/>
        <v>⁠NightLovell</v>
      </c>
      <c r="G15" s="116">
        <f t="shared" si="8"/>
        <v>1</v>
      </c>
      <c r="H15" s="118"/>
      <c r="I15" s="116">
        <f t="shared" si="9"/>
        <v>1</v>
      </c>
      <c r="J15" s="118"/>
      <c r="K15" s="122">
        <v>1.0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Emqa  - (Финляндия) ⁠NightLovell</v>
      </c>
      <c r="V15" s="88" t="str">
        <f t="shared" si="11"/>
        <v>1:1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Emqa</v>
      </c>
      <c r="F16" s="118" t="str">
        <f t="shared" si="7"/>
        <v>⁠NightLovell</v>
      </c>
      <c r="G16" s="116">
        <f t="shared" si="8"/>
        <v>2</v>
      </c>
      <c r="H16" s="118"/>
      <c r="I16" s="116">
        <f t="shared" si="9"/>
        <v>0</v>
      </c>
      <c r="J16" s="118"/>
      <c r="K16" s="122">
        <v>2.0</v>
      </c>
      <c r="L16" s="126">
        <v>0.0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Emqa  - (Финляндия) ⁠NightLovell</v>
      </c>
      <c r="V16" s="88" t="str">
        <f t="shared" si="11"/>
        <v>2:0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Emqa</v>
      </c>
      <c r="F17" s="118" t="str">
        <f t="shared" si="7"/>
        <v>⁠NightLovell</v>
      </c>
      <c r="G17" s="116">
        <f t="shared" si="8"/>
        <v>0</v>
      </c>
      <c r="H17" s="118"/>
      <c r="I17" s="116">
        <f t="shared" si="9"/>
        <v>2</v>
      </c>
      <c r="J17" s="118"/>
      <c r="K17" s="118">
        <v>0.0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Emqa  - (Финляндия) ⁠NightLovell</v>
      </c>
      <c r="V17" s="88" t="str">
        <f t="shared" si="11"/>
        <v>0:2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Emqa</v>
      </c>
      <c r="F18" s="118" t="str">
        <f t="shared" ref="F18:F23" si="15">$E$4</f>
        <v>Mutabor102</v>
      </c>
      <c r="G18" s="116">
        <f t="shared" si="8"/>
        <v>2</v>
      </c>
      <c r="H18" s="118"/>
      <c r="I18" s="116">
        <f t="shared" si="9"/>
        <v>0</v>
      </c>
      <c r="J18" s="118"/>
      <c r="K18" s="121">
        <v>2.0</v>
      </c>
      <c r="L18" s="123">
        <v>0.0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Emqa  - (Швеция) Mutabor102</v>
      </c>
      <c r="V18" s="88" t="str">
        <f t="shared" si="11"/>
        <v>2:0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Emqa</v>
      </c>
      <c r="F19" s="118" t="str">
        <f t="shared" si="15"/>
        <v>Mutabor102</v>
      </c>
      <c r="G19" s="116">
        <f t="shared" si="8"/>
        <v>2</v>
      </c>
      <c r="H19" s="118"/>
      <c r="I19" s="116">
        <f t="shared" ref="I19:I23" si="16">SUM(L19,O19)</f>
        <v>3</v>
      </c>
      <c r="J19" s="118"/>
      <c r="K19" s="122">
        <v>2.0</v>
      </c>
      <c r="L19" s="126">
        <v>3.0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Emqa  - (Швеция) Mutabor102</v>
      </c>
      <c r="V19" s="88" t="str">
        <f t="shared" si="11"/>
        <v>2:3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Emqa</v>
      </c>
      <c r="F20" s="118" t="str">
        <f t="shared" si="15"/>
        <v>Mutabor102</v>
      </c>
      <c r="G20" s="116">
        <f t="shared" si="8"/>
        <v>2</v>
      </c>
      <c r="H20" s="118"/>
      <c r="I20" s="116">
        <f t="shared" si="16"/>
        <v>0</v>
      </c>
      <c r="J20" s="118"/>
      <c r="K20" s="122">
        <v>2.0</v>
      </c>
      <c r="L20" s="126">
        <v>0.0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Emqa  - (Швеция) Mutabor102</v>
      </c>
      <c r="V20" s="88" t="str">
        <f t="shared" si="11"/>
        <v>2:0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⁠NightLovell</v>
      </c>
      <c r="F21" s="118" t="str">
        <f t="shared" si="15"/>
        <v>Mutabor102</v>
      </c>
      <c r="G21" s="116">
        <f t="shared" si="8"/>
        <v>2</v>
      </c>
      <c r="H21" s="118"/>
      <c r="I21" s="116">
        <f t="shared" si="16"/>
        <v>2</v>
      </c>
      <c r="J21" s="118"/>
      <c r="K21" s="122">
        <v>2.0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⁠NightLovell  - (Швеция) Mutabor102</v>
      </c>
      <c r="V21" s="88" t="str">
        <f t="shared" si="11"/>
        <v>2:2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⁠NightLovell</v>
      </c>
      <c r="F22" s="118" t="str">
        <f t="shared" si="15"/>
        <v>Mutabor102</v>
      </c>
      <c r="G22" s="116">
        <f t="shared" si="8"/>
        <v>1</v>
      </c>
      <c r="H22" s="118"/>
      <c r="I22" s="116">
        <f t="shared" si="16"/>
        <v>2</v>
      </c>
      <c r="J22" s="118"/>
      <c r="K22" s="122">
        <v>1.0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⁠NightLovell  - (Швеция) Mutabor102</v>
      </c>
      <c r="V22" s="88" t="str">
        <f t="shared" si="11"/>
        <v>1:2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⁠NightLovell</v>
      </c>
      <c r="F23" s="118" t="str">
        <f t="shared" si="15"/>
        <v>Mutabor102</v>
      </c>
      <c r="G23" s="116">
        <f t="shared" si="8"/>
        <v>2</v>
      </c>
      <c r="H23" s="118"/>
      <c r="I23" s="116">
        <f t="shared" si="16"/>
        <v>1</v>
      </c>
      <c r="J23" s="118"/>
      <c r="K23" s="118">
        <v>2.0</v>
      </c>
      <c r="L23" s="118">
        <v>1.0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⁠NightLovell  - (Швеция) Mutabor102</v>
      </c>
      <c r="V23" s="88" t="str">
        <f t="shared" si="11"/>
        <v>2:1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⁠NightLovell</v>
      </c>
      <c r="F24" s="127" t="str">
        <f t="shared" ref="F24:F29" si="20">$E$6</f>
        <v>Emqa</v>
      </c>
      <c r="G24" s="116">
        <f t="shared" si="8"/>
        <v>1</v>
      </c>
      <c r="H24" s="118"/>
      <c r="I24" s="116">
        <f t="shared" ref="I24:I30" si="21">SUM(L24)</f>
        <v>2</v>
      </c>
      <c r="J24" s="118"/>
      <c r="K24" s="121">
        <v>1.0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⁠NightLovell  - (Чехия) Emqa</v>
      </c>
      <c r="V24" s="88" t="str">
        <f t="shared" si="11"/>
        <v>1:2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⁠NightLovell</v>
      </c>
      <c r="F25" s="127" t="str">
        <f t="shared" si="20"/>
        <v>Emqa</v>
      </c>
      <c r="G25" s="116">
        <f t="shared" si="8"/>
        <v>1</v>
      </c>
      <c r="H25" s="118"/>
      <c r="I25" s="116">
        <f t="shared" si="21"/>
        <v>1</v>
      </c>
      <c r="J25" s="118"/>
      <c r="K25" s="122">
        <v>1.0</v>
      </c>
      <c r="L25" s="126">
        <v>1.0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⁠NightLovell  - (Чехия) Emqa</v>
      </c>
      <c r="V25" s="88" t="str">
        <f t="shared" si="11"/>
        <v>1:1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⁠NightLovell</v>
      </c>
      <c r="F26" s="127" t="str">
        <f t="shared" si="20"/>
        <v>Emqa</v>
      </c>
      <c r="G26" s="116">
        <f t="shared" si="8"/>
        <v>1</v>
      </c>
      <c r="H26" s="118"/>
      <c r="I26" s="116">
        <f t="shared" si="21"/>
        <v>2</v>
      </c>
      <c r="J26" s="118"/>
      <c r="K26" s="122">
        <v>1.0</v>
      </c>
      <c r="L26" s="126">
        <v>2.0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⁠NightLovell  - (Чехия) Emqa</v>
      </c>
      <c r="V26" s="88" t="str">
        <f t="shared" si="11"/>
        <v>1:2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Mutabor102</v>
      </c>
      <c r="F27" s="127" t="str">
        <f t="shared" si="20"/>
        <v>Emqa</v>
      </c>
      <c r="G27" s="116">
        <f t="shared" si="8"/>
        <v>0</v>
      </c>
      <c r="H27" s="118"/>
      <c r="I27" s="116">
        <f t="shared" si="21"/>
        <v>1</v>
      </c>
      <c r="J27" s="118"/>
      <c r="K27" s="122">
        <v>0.0</v>
      </c>
      <c r="L27" s="126">
        <v>1.0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Mutabor102  - (Чехия) Emqa</v>
      </c>
      <c r="V27" s="88" t="str">
        <f t="shared" si="11"/>
        <v>0:1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Mutabor102</v>
      </c>
      <c r="F28" s="127" t="str">
        <f t="shared" si="20"/>
        <v>Emqa</v>
      </c>
      <c r="G28" s="116">
        <f t="shared" si="8"/>
        <v>2</v>
      </c>
      <c r="H28" s="118"/>
      <c r="I28" s="116">
        <f t="shared" si="21"/>
        <v>0</v>
      </c>
      <c r="J28" s="118"/>
      <c r="K28" s="122">
        <v>2.0</v>
      </c>
      <c r="L28" s="126">
        <v>0.0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Mutabor102  - (Чехия) Emqa</v>
      </c>
      <c r="V28" s="88" t="str">
        <f t="shared" si="11"/>
        <v>2:0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Mutabor102</v>
      </c>
      <c r="F29" s="127" t="str">
        <f t="shared" si="20"/>
        <v>Emqa</v>
      </c>
      <c r="G29" s="116">
        <f t="shared" si="8"/>
        <v>2</v>
      </c>
      <c r="H29" s="118"/>
      <c r="I29" s="116">
        <f t="shared" si="21"/>
        <v>0</v>
      </c>
      <c r="J29" s="118"/>
      <c r="K29" s="118">
        <v>2.0</v>
      </c>
      <c r="L29" s="118">
        <v>0.0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Mutabor102  - (Чехия) Emqa</v>
      </c>
      <c r="V29" s="88" t="str">
        <f t="shared" si="11"/>
        <v>2:0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Mutabor102</v>
      </c>
      <c r="F30" s="118" t="str">
        <f t="shared" ref="F30:F35" si="25">$E$5</f>
        <v>⁠NightLovell</v>
      </c>
      <c r="G30" s="116">
        <f t="shared" si="8"/>
        <v>2</v>
      </c>
      <c r="H30" s="118"/>
      <c r="I30" s="116">
        <f t="shared" si="21"/>
        <v>2</v>
      </c>
      <c r="J30" s="118"/>
      <c r="K30" s="121">
        <v>2.0</v>
      </c>
      <c r="L30" s="123">
        <v>2.0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Mutabor102  - (Финляндия) ⁠NightLovell</v>
      </c>
      <c r="V30" s="88" t="str">
        <f t="shared" si="11"/>
        <v>2:2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Mutabor102</v>
      </c>
      <c r="F31" s="118" t="str">
        <f t="shared" si="25"/>
        <v>⁠NightLovell</v>
      </c>
      <c r="G31" s="116">
        <f t="shared" si="8"/>
        <v>2</v>
      </c>
      <c r="H31" s="118"/>
      <c r="I31" s="116">
        <f t="shared" ref="I31:I35" si="26">SUM(L31,O31)</f>
        <v>3</v>
      </c>
      <c r="J31" s="118"/>
      <c r="K31" s="122">
        <v>2.0</v>
      </c>
      <c r="L31" s="126">
        <v>3.0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Mutabor102  - (Финляндия) ⁠NightLovell</v>
      </c>
      <c r="V31" s="88" t="str">
        <f t="shared" si="11"/>
        <v>2:3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Mutabor102</v>
      </c>
      <c r="F32" s="118" t="str">
        <f t="shared" si="25"/>
        <v>⁠NightLovell</v>
      </c>
      <c r="G32" s="116">
        <f t="shared" si="8"/>
        <v>2</v>
      </c>
      <c r="H32" s="118"/>
      <c r="I32" s="116">
        <f t="shared" si="26"/>
        <v>0</v>
      </c>
      <c r="J32" s="118"/>
      <c r="K32" s="122">
        <v>2.0</v>
      </c>
      <c r="L32" s="126">
        <v>0.0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Mutabor102  - (Финляндия) ⁠NightLovell</v>
      </c>
      <c r="V32" s="88" t="str">
        <f t="shared" si="11"/>
        <v>2:0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Emqa</v>
      </c>
      <c r="F33" s="118" t="str">
        <f t="shared" si="25"/>
        <v>⁠NightLovell</v>
      </c>
      <c r="G33" s="116">
        <f t="shared" si="8"/>
        <v>3</v>
      </c>
      <c r="H33" s="118"/>
      <c r="I33" s="116">
        <f t="shared" si="26"/>
        <v>3</v>
      </c>
      <c r="J33" s="118"/>
      <c r="K33" s="122">
        <v>3.0</v>
      </c>
      <c r="L33" s="126">
        <v>3.0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Emqa  - (Финляндия) ⁠NightLovell</v>
      </c>
      <c r="V33" s="88" t="str">
        <f t="shared" si="11"/>
        <v>3:3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Emqa</v>
      </c>
      <c r="F34" s="118" t="str">
        <f t="shared" si="25"/>
        <v>⁠NightLovell</v>
      </c>
      <c r="G34" s="116">
        <f t="shared" si="8"/>
        <v>0</v>
      </c>
      <c r="H34" s="118"/>
      <c r="I34" s="116">
        <f t="shared" si="26"/>
        <v>2</v>
      </c>
      <c r="J34" s="118"/>
      <c r="K34" s="122">
        <v>0.0</v>
      </c>
      <c r="L34" s="126">
        <v>2.0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Emqa  - (Финляндия) ⁠NightLovell</v>
      </c>
      <c r="V34" s="88" t="str">
        <f t="shared" si="11"/>
        <v>0:2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Emqa</v>
      </c>
      <c r="F35" s="118" t="str">
        <f t="shared" si="25"/>
        <v>⁠NightLovell</v>
      </c>
      <c r="G35" s="116">
        <f t="shared" si="8"/>
        <v>1</v>
      </c>
      <c r="H35" s="118"/>
      <c r="I35" s="116">
        <f t="shared" si="26"/>
        <v>2</v>
      </c>
      <c r="J35" s="118"/>
      <c r="K35" s="118">
        <v>1.0</v>
      </c>
      <c r="L35" s="118">
        <v>2.0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Emqa  - (Финляндия) ⁠NightLovell</v>
      </c>
      <c r="V35" s="88" t="str">
        <f t="shared" si="11"/>
        <v>1:2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Emqa</v>
      </c>
      <c r="F36" s="118" t="str">
        <f t="shared" ref="F36:F41" si="30">$E$4</f>
        <v>Mutabor102</v>
      </c>
      <c r="G36" s="116">
        <f t="shared" si="8"/>
        <v>2</v>
      </c>
      <c r="H36" s="118"/>
      <c r="I36" s="116">
        <f t="shared" ref="I36:I42" si="31">SUM(L36)</f>
        <v>1</v>
      </c>
      <c r="J36" s="118"/>
      <c r="K36" s="121">
        <v>2.0</v>
      </c>
      <c r="L36" s="123">
        <v>1.0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Emqa  - (Швеция) Mutabor102</v>
      </c>
      <c r="V36" s="88" t="str">
        <f t="shared" si="11"/>
        <v>2:1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Emqa</v>
      </c>
      <c r="F37" s="118" t="str">
        <f t="shared" si="30"/>
        <v>Mutabor102</v>
      </c>
      <c r="G37" s="116">
        <f t="shared" si="8"/>
        <v>1</v>
      </c>
      <c r="H37" s="118"/>
      <c r="I37" s="116">
        <f t="shared" si="31"/>
        <v>1</v>
      </c>
      <c r="J37" s="118"/>
      <c r="K37" s="122">
        <v>1.0</v>
      </c>
      <c r="L37" s="126">
        <v>1.0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Emqa  - (Швеция) Mutabor102</v>
      </c>
      <c r="V37" s="88" t="str">
        <f t="shared" si="11"/>
        <v>1:1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Emqa</v>
      </c>
      <c r="F38" s="118" t="str">
        <f t="shared" si="30"/>
        <v>Mutabor102</v>
      </c>
      <c r="G38" s="116">
        <f t="shared" si="8"/>
        <v>1</v>
      </c>
      <c r="H38" s="118"/>
      <c r="I38" s="116">
        <f t="shared" si="31"/>
        <v>1</v>
      </c>
      <c r="J38" s="118"/>
      <c r="K38" s="122">
        <v>1.0</v>
      </c>
      <c r="L38" s="126">
        <v>1.0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Emqa  - (Швеция) Mutabor102</v>
      </c>
      <c r="V38" s="88" t="str">
        <f t="shared" si="11"/>
        <v>1:1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⁠NightLovell</v>
      </c>
      <c r="F39" s="118" t="str">
        <f t="shared" si="30"/>
        <v>Mutabor102</v>
      </c>
      <c r="G39" s="116">
        <f t="shared" si="8"/>
        <v>2</v>
      </c>
      <c r="H39" s="118"/>
      <c r="I39" s="116">
        <f t="shared" si="31"/>
        <v>2</v>
      </c>
      <c r="J39" s="118"/>
      <c r="K39" s="122">
        <v>2.0</v>
      </c>
      <c r="L39" s="126">
        <v>2.0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⁠NightLovell  - (Швеция) Mutabor102</v>
      </c>
      <c r="V39" s="88" t="str">
        <f t="shared" si="11"/>
        <v>2:2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⁠NightLovell</v>
      </c>
      <c r="F40" s="118" t="str">
        <f t="shared" si="30"/>
        <v>Mutabor102</v>
      </c>
      <c r="G40" s="116">
        <f t="shared" si="8"/>
        <v>3</v>
      </c>
      <c r="H40" s="118"/>
      <c r="I40" s="116">
        <f t="shared" si="31"/>
        <v>1</v>
      </c>
      <c r="J40" s="118"/>
      <c r="K40" s="122">
        <v>3.0</v>
      </c>
      <c r="L40" s="126">
        <v>1.0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⁠NightLovell  - (Швеция) Mutabor102</v>
      </c>
      <c r="V40" s="88" t="str">
        <f t="shared" si="11"/>
        <v>3:1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⁠NightLovell</v>
      </c>
      <c r="F41" s="118" t="str">
        <f t="shared" si="30"/>
        <v>Mutabor102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⁠NightLovell  - (Швеция) Mutabor102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⁠NightLovell</v>
      </c>
      <c r="F42" s="118" t="str">
        <f t="shared" ref="F42:F47" si="35">$E$6</f>
        <v>Emqa</v>
      </c>
      <c r="G42" s="116">
        <f t="shared" si="8"/>
        <v>3</v>
      </c>
      <c r="H42" s="118"/>
      <c r="I42" s="116">
        <f t="shared" si="31"/>
        <v>1</v>
      </c>
      <c r="J42" s="118"/>
      <c r="K42" s="121">
        <v>3.0</v>
      </c>
      <c r="L42" s="123">
        <v>1.0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⁠NightLovell  - (Чехия) Emqa</v>
      </c>
      <c r="V42" s="88" t="str">
        <f t="shared" si="11"/>
        <v>3:1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⁠NightLovell</v>
      </c>
      <c r="F43" s="118" t="str">
        <f t="shared" si="35"/>
        <v>Emqa</v>
      </c>
      <c r="G43" s="116">
        <f t="shared" si="8"/>
        <v>2</v>
      </c>
      <c r="H43" s="118"/>
      <c r="I43" s="116">
        <f t="shared" ref="I43:I47" si="36">SUM(L43,O43)</f>
        <v>3</v>
      </c>
      <c r="J43" s="118"/>
      <c r="K43" s="122">
        <v>2.0</v>
      </c>
      <c r="L43" s="126">
        <v>3.0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⁠NightLovell  - (Чехия) Emqa</v>
      </c>
      <c r="V43" s="88" t="str">
        <f t="shared" si="11"/>
        <v>2:3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⁠NightLovell</v>
      </c>
      <c r="F44" s="118" t="str">
        <f t="shared" si="35"/>
        <v>Emqa</v>
      </c>
      <c r="G44" s="116">
        <f t="shared" si="8"/>
        <v>1</v>
      </c>
      <c r="H44" s="118"/>
      <c r="I44" s="116">
        <f t="shared" si="36"/>
        <v>2</v>
      </c>
      <c r="J44" s="118"/>
      <c r="K44" s="122">
        <v>1.0</v>
      </c>
      <c r="L44" s="126">
        <v>2.0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⁠NightLovell  - (Чехия) Emqa</v>
      </c>
      <c r="V44" s="88" t="str">
        <f t="shared" si="11"/>
        <v>1:2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Mutabor102</v>
      </c>
      <c r="F45" s="118" t="str">
        <f t="shared" si="35"/>
        <v>Emqa</v>
      </c>
      <c r="G45" s="116">
        <f t="shared" si="8"/>
        <v>2</v>
      </c>
      <c r="H45" s="118"/>
      <c r="I45" s="116">
        <f t="shared" si="36"/>
        <v>2</v>
      </c>
      <c r="J45" s="118"/>
      <c r="K45" s="122">
        <v>2.0</v>
      </c>
      <c r="L45" s="126">
        <v>2.0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Mutabor102  - (Чехия) Emqa</v>
      </c>
      <c r="V45" s="88" t="str">
        <f t="shared" si="11"/>
        <v>2:2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Mutabor102</v>
      </c>
      <c r="F46" s="118" t="str">
        <f t="shared" si="35"/>
        <v>Emqa</v>
      </c>
      <c r="G46" s="116">
        <f t="shared" si="8"/>
        <v>2</v>
      </c>
      <c r="H46" s="118"/>
      <c r="I46" s="116">
        <f t="shared" si="36"/>
        <v>1</v>
      </c>
      <c r="J46" s="118"/>
      <c r="K46" s="122">
        <v>2.0</v>
      </c>
      <c r="L46" s="126">
        <v>1.0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Mutabor102  - (Чехия) Emqa</v>
      </c>
      <c r="V46" s="88" t="str">
        <f t="shared" si="11"/>
        <v>2:1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Mutabor102</v>
      </c>
      <c r="F47" s="118" t="str">
        <f t="shared" si="35"/>
        <v>Emqa</v>
      </c>
      <c r="G47" s="116">
        <f t="shared" si="8"/>
        <v>0</v>
      </c>
      <c r="H47" s="118"/>
      <c r="I47" s="116">
        <f t="shared" si="36"/>
        <v>2</v>
      </c>
      <c r="J47" s="118"/>
      <c r="K47" s="118">
        <v>0.0</v>
      </c>
      <c r="L47" s="118">
        <v>2.0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Mutabor102  - (Чехия) Emqa</v>
      </c>
      <c r="V47" s="88" t="str">
        <f t="shared" si="11"/>
        <v>0:2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Mutabor102</v>
      </c>
      <c r="F48" s="118" t="str">
        <f t="shared" ref="F48:F53" si="40">$E$5</f>
        <v>⁠NightLovell</v>
      </c>
      <c r="G48" s="116">
        <f t="shared" si="8"/>
        <v>2</v>
      </c>
      <c r="H48" s="118"/>
      <c r="I48" s="116">
        <f>SUM(L48)</f>
        <v>2</v>
      </c>
      <c r="J48" s="118"/>
      <c r="K48" s="121">
        <v>2.0</v>
      </c>
      <c r="L48" s="123">
        <v>2.0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Mutabor102  - (Финляндия) ⁠NightLovell</v>
      </c>
      <c r="V48" s="88" t="str">
        <f t="shared" si="11"/>
        <v>2:2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Mutabor102</v>
      </c>
      <c r="F49" s="118" t="str">
        <f t="shared" si="40"/>
        <v>⁠NightLovell</v>
      </c>
      <c r="G49" s="116">
        <f t="shared" si="8"/>
        <v>2</v>
      </c>
      <c r="H49" s="118"/>
      <c r="I49" s="116">
        <f t="shared" ref="I49:I53" si="41">SUM(L49,O49)</f>
        <v>3</v>
      </c>
      <c r="J49" s="118"/>
      <c r="K49" s="122">
        <v>2.0</v>
      </c>
      <c r="L49" s="126">
        <v>3.0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Mutabor102  - (Финляндия) ⁠NightLovell</v>
      </c>
      <c r="V49" s="88" t="str">
        <f t="shared" si="11"/>
        <v>2:3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Mutabor102</v>
      </c>
      <c r="F50" s="118" t="str">
        <f t="shared" si="40"/>
        <v>⁠NightLovell</v>
      </c>
      <c r="G50" s="116">
        <f t="shared" si="8"/>
        <v>1</v>
      </c>
      <c r="H50" s="118"/>
      <c r="I50" s="116">
        <f t="shared" si="41"/>
        <v>1</v>
      </c>
      <c r="J50" s="118"/>
      <c r="K50" s="122">
        <v>1.0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Mutabor102  - (Финляндия) ⁠NightLovell</v>
      </c>
      <c r="V50" s="88" t="str">
        <f t="shared" si="11"/>
        <v>1:1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Emqa</v>
      </c>
      <c r="F51" s="118" t="str">
        <f t="shared" si="40"/>
        <v>⁠NightLovell</v>
      </c>
      <c r="G51" s="116">
        <f t="shared" si="8"/>
        <v>1</v>
      </c>
      <c r="H51" s="118"/>
      <c r="I51" s="116">
        <f t="shared" si="41"/>
        <v>2</v>
      </c>
      <c r="J51" s="118"/>
      <c r="K51" s="122">
        <v>1.0</v>
      </c>
      <c r="L51" s="126">
        <v>2.0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Emqa  - (Финляндия) ⁠NightLovell</v>
      </c>
      <c r="V51" s="88" t="str">
        <f t="shared" si="11"/>
        <v>1:2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Emqa</v>
      </c>
      <c r="F52" s="118" t="str">
        <f t="shared" si="40"/>
        <v>⁠NightLovell</v>
      </c>
      <c r="G52" s="116">
        <f t="shared" si="8"/>
        <v>2</v>
      </c>
      <c r="H52" s="118"/>
      <c r="I52" s="116">
        <f t="shared" si="41"/>
        <v>0</v>
      </c>
      <c r="J52" s="118"/>
      <c r="K52" s="122">
        <v>2.0</v>
      </c>
      <c r="L52" s="126">
        <v>0.0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Emqa  - (Финляндия) ⁠NightLovell</v>
      </c>
      <c r="V52" s="88" t="str">
        <f t="shared" si="11"/>
        <v>2:0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Emqa</v>
      </c>
      <c r="F53" s="118" t="str">
        <f t="shared" si="40"/>
        <v>⁠NightLovell</v>
      </c>
      <c r="G53" s="116">
        <f t="shared" si="8"/>
        <v>1</v>
      </c>
      <c r="H53" s="118"/>
      <c r="I53" s="116">
        <f t="shared" si="41"/>
        <v>1</v>
      </c>
      <c r="J53" s="118"/>
      <c r="K53" s="118">
        <v>1.0</v>
      </c>
      <c r="L53" s="118">
        <v>1.0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Emqa  - (Финляндия) ⁠NightLovell</v>
      </c>
      <c r="V53" s="88" t="str">
        <f t="shared" si="11"/>
        <v>1:1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Emqa</v>
      </c>
      <c r="F54" s="118" t="str">
        <f t="shared" ref="F54:F56" si="45">$E$4</f>
        <v>Mutabor102</v>
      </c>
      <c r="G54" s="116">
        <f t="shared" si="8"/>
        <v>0</v>
      </c>
      <c r="H54" s="118"/>
      <c r="I54" s="116">
        <f t="shared" ref="I54:I56" si="46">SUM(L54)</f>
        <v>2</v>
      </c>
      <c r="J54" s="118"/>
      <c r="K54" s="121">
        <v>0.0</v>
      </c>
      <c r="L54" s="123">
        <v>2.0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Emqa  - (Швеция) Mutabor102</v>
      </c>
      <c r="V54" s="88" t="str">
        <f t="shared" si="11"/>
        <v>0:2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Emqa</v>
      </c>
      <c r="F55" s="118" t="str">
        <f t="shared" si="45"/>
        <v>Mutabor102</v>
      </c>
      <c r="G55" s="116">
        <f t="shared" si="8"/>
        <v>2</v>
      </c>
      <c r="H55" s="118"/>
      <c r="I55" s="116">
        <f t="shared" si="46"/>
        <v>1</v>
      </c>
      <c r="J55" s="118"/>
      <c r="K55" s="122">
        <v>2.0</v>
      </c>
      <c r="L55" s="126">
        <v>1.0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Emqa  - (Швеция) Mutabor102</v>
      </c>
      <c r="V55" s="88" t="str">
        <f t="shared" si="11"/>
        <v>2:1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Emqa</v>
      </c>
      <c r="F56" s="118" t="str">
        <f t="shared" si="45"/>
        <v>Mutabor102</v>
      </c>
      <c r="G56" s="116">
        <f t="shared" si="8"/>
        <v>2</v>
      </c>
      <c r="H56" s="118"/>
      <c r="I56" s="116">
        <f t="shared" si="46"/>
        <v>2</v>
      </c>
      <c r="J56" s="118"/>
      <c r="K56" s="122">
        <v>2.0</v>
      </c>
      <c r="L56" s="126">
        <v>2.0</v>
      </c>
      <c r="M56" s="88" t="s">
        <v>0</v>
      </c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Emqa  - (Швеция) Mutabor102</v>
      </c>
      <c r="V56" s="88" t="str">
        <f t="shared" si="11"/>
        <v>2:2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45717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45717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Mutabor102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9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27">
        <f t="array" ref="AJ3">SUM(('ТУР5'!home=AF3)*('ТУР5'!homescore&lt;'ТУР5'!visitorscore),('ТУР5'!visitor=AF3)*('ТУР5'!visitorscore&lt;'ТУР5'!homescore))</f>
        <v>10</v>
      </c>
      <c r="AK3" s="22">
        <f t="array" ref="AK3">SUMIF('ТУР5'!home,AF3,'ТУР5'!homescore)+SUMIF('ТУР5'!visitor,AF3,'ТУР5'!visitorscore)</f>
        <v>38</v>
      </c>
      <c r="AL3" s="27">
        <f t="array" ref="AL3">SUMIF('ТУР5'!home,AF3,'ТУР5'!visitorscore)+SUMIF('ТУР5'!visitor,AF3,'ТУР5'!homescore)</f>
        <v>36</v>
      </c>
      <c r="AM3" s="27">
        <f t="shared" ref="AM3:AM5" si="2">AK3-AL3</f>
        <v>2</v>
      </c>
      <c r="AN3" s="22">
        <f t="array" ref="AN3">AH3*Options!$B$2+AI3*Options!$B$3+AJ3*Options!$B$4+VLOOKUP(AF3,$E$4:$F$8,2,0)</f>
        <v>36</v>
      </c>
      <c r="AO3" s="28">
        <f t="shared" ref="AO3:AO5" si="3">AK3+AM3*10000+AN3*100000000</f>
        <v>3600020038</v>
      </c>
    </row>
    <row r="4">
      <c r="A4" s="12"/>
      <c r="B4" s="12"/>
      <c r="C4" s="60" t="str">
        <f>'ТУР3'!$C$4</f>
        <v>Алексей К.</v>
      </c>
      <c r="D4" s="110" t="s">
        <v>25</v>
      </c>
      <c r="E4" s="60" t="str">
        <f>'ТУР3'!$E$4</f>
        <v>Mutabor102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7</v>
      </c>
      <c r="Y4" s="20">
        <f t="array" ref="Y4">VLOOKUP($U4,$AF$3:$AN$5,5,0)</f>
        <v>9</v>
      </c>
      <c r="Z4" s="20">
        <f t="array" ref="Z4">VLOOKUP($U4,$AF$3:$AN$5,6,0)</f>
        <v>35</v>
      </c>
      <c r="AA4" s="20">
        <f t="array" ref="AA4">VLOOKUP($U4,$AF$3:$AN$5,7,0)</f>
        <v>34</v>
      </c>
      <c r="AB4" s="20">
        <f t="array" ref="AB4">VLOOKUP($U4,$AF$3:$AN$5,8,0)</f>
        <v>1</v>
      </c>
      <c r="AC4" s="20">
        <f t="array" ref="AC4">VLOOKUP($U4,$AF$3:$AN$5,9,0)</f>
        <v>43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12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7</v>
      </c>
      <c r="AJ4" s="27">
        <f t="array" ref="AJ4">SUM(('ТУР5'!home=AF4)*('ТУР5'!homescore&lt;'ТУР5'!visitorscore),('ТУР5'!visitor=AF4)*('ТУР5'!visitorscore&lt;'ТУР5'!homescore))</f>
        <v>9</v>
      </c>
      <c r="AK4" s="22">
        <f t="array" ref="AK4">SUMIF('ТУР5'!home,AF4,'ТУР5'!homescore)+SUMIF('ТУР5'!visitor,AF4,'ТУР5'!visitorscore)</f>
        <v>35</v>
      </c>
      <c r="AL4" s="27">
        <f t="array" ref="AL4">SUMIF('ТУР5'!home,AF4,'ТУР5'!visitorscore)+SUMIF('ТУР5'!visitor,AF4,'ТУР5'!homescore)</f>
        <v>34</v>
      </c>
      <c r="AM4" s="27">
        <f t="shared" si="2"/>
        <v>1</v>
      </c>
      <c r="AN4" s="22">
        <f t="array" ref="AN4">AH4*Options!$B$2+AI4*Options!$B$3+AJ4*Options!$B$4+VLOOKUP(AF4,$E$4:$F$8,2,0)</f>
        <v>43</v>
      </c>
      <c r="AO4" s="28">
        <f t="shared" si="3"/>
        <v>4300010035</v>
      </c>
    </row>
    <row r="5">
      <c r="A5" s="12"/>
      <c r="B5" s="12"/>
      <c r="C5" s="60" t="str">
        <f>'ТУР3'!$C$5</f>
        <v>Александр И. </v>
      </c>
      <c r="D5" s="110" t="s">
        <v>28</v>
      </c>
      <c r="E5" s="60" t="str">
        <f>'ТУР3'!$E$5</f>
        <v>⁠NightLovell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Mutabor102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38</v>
      </c>
      <c r="AA5" s="20">
        <f t="array" ref="AA5">VLOOKUP($U5,$AF$3:$AN$5,7,0)</f>
        <v>36</v>
      </c>
      <c r="AB5" s="20">
        <f t="array" ref="AB5">VLOOKUP($U5,$AF$3:$AN$5,8,0)</f>
        <v>2</v>
      </c>
      <c r="AC5" s="20">
        <f t="array" ref="AC5">VLOOKUP($U5,$AF$3:$AN$5,9,0)</f>
        <v>36</v>
      </c>
      <c r="AD5" s="28"/>
      <c r="AE5" s="12"/>
      <c r="AF5" s="26" t="str">
        <f t="shared" si="1"/>
        <v>Emqa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10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27">
        <f t="array" ref="AJ5">SUM(('ТУР5'!home=AF5)*('ТУР5'!homescore&lt;'ТУР5'!visitorscore),('ТУР5'!visitor=AF5)*('ТУР5'!visitorscore&lt;'ТУР5'!homescore))</f>
        <v>12</v>
      </c>
      <c r="AK5" s="22">
        <f t="array" ref="AK5">SUMIF('ТУР5'!home,AF5,'ТУР5'!homescore)+SUMIF('ТУР5'!visitor,AF5,'ТУР5'!visitorscore)</f>
        <v>36</v>
      </c>
      <c r="AL5" s="27">
        <f t="array" ref="AL5">SUMIF('ТУР5'!home,AF5,'ТУР5'!visitorscore)+SUMIF('ТУР5'!visitor,AF5,'ТУР5'!homescore)</f>
        <v>39</v>
      </c>
      <c r="AM5" s="27">
        <f t="shared" si="2"/>
        <v>-3</v>
      </c>
      <c r="AN5" s="22">
        <f t="array" ref="AN5">AH5*Options!$B$2+AI5*Options!$B$3+AJ5*Options!$B$4+VLOOKUP(AF5,$E$4:$F$8,2,0)</f>
        <v>36</v>
      </c>
      <c r="AO5" s="28">
        <f t="shared" si="3"/>
        <v>3599970036</v>
      </c>
    </row>
    <row r="6">
      <c r="A6" s="12"/>
      <c r="B6" s="12"/>
      <c r="C6" s="60" t="str">
        <f>'ТУР3'!$C$6</f>
        <v>Эмиль С.</v>
      </c>
      <c r="D6" s="110" t="s">
        <v>31</v>
      </c>
      <c r="E6" s="60" t="str">
        <f>'ТУР3'!$E$6</f>
        <v>Emqa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10</v>
      </c>
      <c r="X6" s="20">
        <f t="array" ref="X6">VLOOKUP($U6,$AF$3:$AN$5,4,0)</f>
        <v>6</v>
      </c>
      <c r="Y6" s="20">
        <f t="array" ref="Y6">VLOOKUP($U6,$AF$3:$AN$5,5,0)</f>
        <v>12</v>
      </c>
      <c r="Z6" s="20">
        <f t="array" ref="Z6">VLOOKUP($U6,$AF$3:$AN$5,6,0)</f>
        <v>36</v>
      </c>
      <c r="AA6" s="20">
        <f t="array" ref="AA6">VLOOKUP($U6,$AF$3:$AN$5,7,0)</f>
        <v>39</v>
      </c>
      <c r="AB6" s="20">
        <f t="array" ref="AB6">VLOOKUP($U6,$AF$3:$AN$5,8,0)</f>
        <v>-3</v>
      </c>
      <c r="AC6" s="20">
        <f t="array" ref="AC6">VLOOKUP($U6,$AF$3:$AN$5,9,0)</f>
        <v>36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Mutabor102</v>
      </c>
      <c r="F12" s="47" t="str">
        <f t="shared" ref="F12:F17" si="7">$E$5</f>
        <v>⁠NightLovell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Mutabor102  - (США) ⁠NightLovell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Mutabor102</v>
      </c>
      <c r="F13" s="47" t="str">
        <f t="shared" si="7"/>
        <v>⁠NightLovell</v>
      </c>
      <c r="G13" s="40">
        <f t="shared" si="8"/>
        <v>3</v>
      </c>
      <c r="H13" s="19"/>
      <c r="I13" s="40">
        <f t="shared" si="9"/>
        <v>3</v>
      </c>
      <c r="J13" s="19"/>
      <c r="K13" s="47">
        <v>3.0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Mutabor102  - (США) ⁠NightLovell</v>
      </c>
      <c r="V13" s="12" t="str">
        <f t="shared" si="11"/>
        <v>3:3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Mutabor102</v>
      </c>
      <c r="F14" s="47" t="str">
        <f t="shared" si="7"/>
        <v>⁠NightLovell</v>
      </c>
      <c r="G14" s="40">
        <f t="shared" si="8"/>
        <v>3</v>
      </c>
      <c r="H14" s="19"/>
      <c r="I14" s="40">
        <f t="shared" si="9"/>
        <v>2</v>
      </c>
      <c r="J14" s="19"/>
      <c r="K14" s="47">
        <v>3.0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Mutabor102  - (США) ⁠NightLovell</v>
      </c>
      <c r="V14" s="12" t="str">
        <f t="shared" si="11"/>
        <v>3:2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Emqa</v>
      </c>
      <c r="F15" s="47" t="str">
        <f t="shared" si="7"/>
        <v>⁠NightLovell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Emqa  - (США) ⁠NightLovell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Emqa</v>
      </c>
      <c r="F16" s="47" t="str">
        <f t="shared" si="7"/>
        <v>⁠NightLovell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Emqa  - (США) ⁠NightLovell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Emqa</v>
      </c>
      <c r="F17" s="47" t="str">
        <f t="shared" si="7"/>
        <v>⁠NightLovell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Emqa  - (США) ⁠NightLovell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Emqa</v>
      </c>
      <c r="F18" s="47" t="str">
        <f t="shared" ref="F18:F23" si="15">$E$4</f>
        <v>Mutabor102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Emqa  - (Канада) Mutabor102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Emqa</v>
      </c>
      <c r="F19" s="47" t="str">
        <f t="shared" si="15"/>
        <v>Mutabor102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Emqa  - (Канада) Mutabor102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Emqa</v>
      </c>
      <c r="F20" s="47" t="str">
        <f t="shared" si="15"/>
        <v>Mutabor102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Emqa  - (Канада) Mutabor102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⁠NightLovell</v>
      </c>
      <c r="F21" s="47" t="str">
        <f t="shared" si="15"/>
        <v>Mutabor102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⁠NightLovell  - (Канада) Mutabor102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⁠NightLovell</v>
      </c>
      <c r="F22" s="47" t="str">
        <f t="shared" si="15"/>
        <v>Mutabor102</v>
      </c>
      <c r="G22" s="40">
        <f t="shared" si="8"/>
        <v>0</v>
      </c>
      <c r="H22" s="19"/>
      <c r="I22" s="40">
        <f t="shared" si="16"/>
        <v>0</v>
      </c>
      <c r="J22" s="19"/>
      <c r="K22" s="47">
        <v>0.0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⁠NightLovell  - (Канада) Mutabor102</v>
      </c>
      <c r="V22" s="12" t="str">
        <f t="shared" si="11"/>
        <v>0:0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⁠NightLovell</v>
      </c>
      <c r="F23" s="47" t="str">
        <f t="shared" si="15"/>
        <v>Mutabor102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⁠NightLovell  - (Канада) Mutabor102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⁠NightLovell</v>
      </c>
      <c r="F24" s="51" t="str">
        <f t="shared" ref="F24:F29" si="20">$E$6</f>
        <v>Emqa</v>
      </c>
      <c r="G24" s="40">
        <f t="shared" si="8"/>
        <v>1</v>
      </c>
      <c r="H24" s="19"/>
      <c r="I24" s="40">
        <f t="shared" ref="I24:I30" si="21">SUM(L24)</f>
        <v>0</v>
      </c>
      <c r="J24" s="19"/>
      <c r="K24" s="47">
        <v>1.0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⁠NightLovell  - (Швеция) Emqa</v>
      </c>
      <c r="V24" s="12" t="str">
        <f t="shared" si="11"/>
        <v>1:0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⁠NightLovell</v>
      </c>
      <c r="F25" s="51" t="str">
        <f t="shared" si="20"/>
        <v>Emqa</v>
      </c>
      <c r="G25" s="40">
        <f t="shared" si="8"/>
        <v>0</v>
      </c>
      <c r="H25" s="19"/>
      <c r="I25" s="40">
        <f t="shared" si="21"/>
        <v>2</v>
      </c>
      <c r="J25" s="19"/>
      <c r="K25" s="75">
        <v>0.0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⁠NightLovell  - (Швеция) Emqa</v>
      </c>
      <c r="V25" s="12" t="str">
        <f t="shared" si="11"/>
        <v>0:2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⁠NightLovell</v>
      </c>
      <c r="F26" s="51" t="str">
        <f t="shared" si="20"/>
        <v>Emqa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⁠NightLovell  - (Швеция) Emqa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Mutabor102</v>
      </c>
      <c r="F27" s="51" t="str">
        <f t="shared" si="20"/>
        <v>Emqa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Mutabor102  - (Швеция) Emqa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Mutabor102</v>
      </c>
      <c r="F28" s="51" t="str">
        <f t="shared" si="20"/>
        <v>Emqa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Mutabor102  - (Швеция) Emqa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Mutabor102</v>
      </c>
      <c r="F29" s="51" t="str">
        <f t="shared" si="20"/>
        <v>Emqa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Mutabor102  - (Швеция) Emqa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Mutabor102</v>
      </c>
      <c r="F30" s="47" t="str">
        <f t="shared" ref="F30:F35" si="25">$E$5</f>
        <v>⁠NightLovell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Mutabor102  - (США) ⁠NightLovell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Mutabor102</v>
      </c>
      <c r="F31" s="47" t="str">
        <f t="shared" si="25"/>
        <v>⁠NightLovell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Mutabor102  - (США) ⁠NightLovell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Mutabor102</v>
      </c>
      <c r="F32" s="47" t="str">
        <f t="shared" si="25"/>
        <v>⁠NightLovell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Mutabor102  - (США) ⁠NightLovell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Emqa</v>
      </c>
      <c r="F33" s="47" t="str">
        <f t="shared" si="25"/>
        <v>⁠NightLovell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Emqa  - (США) ⁠NightLovell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Emqa</v>
      </c>
      <c r="F34" s="47" t="str">
        <f t="shared" si="25"/>
        <v>⁠NightLovell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Emqa  - (США) ⁠NightLovell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Emqa</v>
      </c>
      <c r="F35" s="47" t="str">
        <f t="shared" si="25"/>
        <v>⁠NightLovell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Emqa  - (США) ⁠NightLovell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Emqa</v>
      </c>
      <c r="F36" s="47" t="str">
        <f t="shared" ref="F36:F41" si="30">$E$4</f>
        <v>Mutabor102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Emqa  - (Канада) Mutabor102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Emqa</v>
      </c>
      <c r="F37" s="47" t="str">
        <f t="shared" si="30"/>
        <v>Mutabor102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Emqa  - (Канада) Mutabor102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Emqa</v>
      </c>
      <c r="F38" s="47" t="str">
        <f t="shared" si="30"/>
        <v>Mutabor102</v>
      </c>
      <c r="G38" s="40">
        <f t="shared" si="8"/>
        <v>0</v>
      </c>
      <c r="H38" s="19"/>
      <c r="I38" s="40">
        <f t="shared" si="31"/>
        <v>0</v>
      </c>
      <c r="J38" s="19"/>
      <c r="K38" s="47">
        <v>0.0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Emqa  - (Канада) Mutabor102</v>
      </c>
      <c r="V38" s="12" t="str">
        <f t="shared" si="11"/>
        <v>0:0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⁠NightLovell</v>
      </c>
      <c r="F39" s="47" t="str">
        <f t="shared" si="30"/>
        <v>Mutabor102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⁠NightLovell  - (Канада) Mutabor102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⁠NightLovell</v>
      </c>
      <c r="F40" s="47" t="str">
        <f t="shared" si="30"/>
        <v>Mutabor102</v>
      </c>
      <c r="G40" s="40">
        <f t="shared" si="8"/>
        <v>1</v>
      </c>
      <c r="H40" s="19"/>
      <c r="I40" s="40">
        <f t="shared" si="31"/>
        <v>0</v>
      </c>
      <c r="J40" s="19"/>
      <c r="K40" s="47">
        <v>1.0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⁠NightLovell  - (Канада) Mutabor102</v>
      </c>
      <c r="V40" s="12" t="str">
        <f t="shared" si="11"/>
        <v>1:0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⁠NightLovell</v>
      </c>
      <c r="F41" s="47" t="str">
        <f t="shared" si="30"/>
        <v>Mutabor102</v>
      </c>
      <c r="G41" s="40">
        <f t="shared" si="8"/>
        <v>0</v>
      </c>
      <c r="H41" s="19"/>
      <c r="I41" s="40">
        <f t="shared" si="31"/>
        <v>0</v>
      </c>
      <c r="J41" s="19"/>
      <c r="K41" s="47">
        <v>0.0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⁠NightLovell  - (Канада) Mutabor102</v>
      </c>
      <c r="V41" s="12" t="str">
        <f t="shared" si="11"/>
        <v>0:0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⁠NightLovell</v>
      </c>
      <c r="F42" s="47" t="str">
        <f t="shared" ref="F42:F47" si="35">$E$6</f>
        <v>Emqa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⁠NightLovell  - (Швеция) Emqa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⁠NightLovell</v>
      </c>
      <c r="F43" s="47" t="str">
        <f t="shared" si="35"/>
        <v>Emqa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⁠NightLovell  - (Швеция) Emqa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⁠NightLovell</v>
      </c>
      <c r="F44" s="47" t="str">
        <f t="shared" si="35"/>
        <v>Emqa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⁠NightLovell  - (Швеция) Emqa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Mutabor102</v>
      </c>
      <c r="F45" s="47" t="str">
        <f t="shared" si="35"/>
        <v>Emqa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Mutabor102  - (Швеция) Emqa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Mutabor102</v>
      </c>
      <c r="F46" s="47" t="str">
        <f t="shared" si="35"/>
        <v>Emqa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Mutabor102  - (Швеция) Emqa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Mutabor102</v>
      </c>
      <c r="F47" s="47" t="str">
        <f t="shared" si="35"/>
        <v>Emqa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Mutabor102  - (Швеция) Emqa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Mutabor102</v>
      </c>
      <c r="F48" s="47" t="str">
        <f t="shared" ref="F48:F51" si="40">$E$5</f>
        <v>⁠NightLovell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Mutabor102  - (США) ⁠NightLovell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Mutabor102</v>
      </c>
      <c r="F49" s="47" t="str">
        <f t="shared" si="40"/>
        <v>⁠NightLovell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Mutabor102  - (США) ⁠NightLovell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Emqa</v>
      </c>
      <c r="F50" s="47" t="str">
        <f t="shared" si="40"/>
        <v>⁠NightLovell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Emqa  - (США) ⁠NightLovell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Emqa</v>
      </c>
      <c r="F51" s="47" t="str">
        <f t="shared" si="40"/>
        <v>⁠NightLovell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Emqa  - (США) ⁠NightLovell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Emqa</v>
      </c>
      <c r="F52" s="47" t="str">
        <f t="shared" ref="F52:F53" si="45">$E$4</f>
        <v>Mutabor102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Emqa  - (Канада) Mutabor102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Emqa</v>
      </c>
      <c r="F53" s="47" t="str">
        <f t="shared" si="45"/>
        <v>Mutabor102</v>
      </c>
      <c r="G53" s="40">
        <f t="shared" si="8"/>
        <v>3</v>
      </c>
      <c r="H53" s="19"/>
      <c r="I53" s="40">
        <f t="shared" si="41"/>
        <v>1</v>
      </c>
      <c r="J53" s="19"/>
      <c r="K53" s="47">
        <v>3.0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Emqa  - (Канада) Mutabor102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45717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45717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12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12</v>
      </c>
      <c r="AJ3" s="27">
        <f t="array" ref="AJ3">SUM(('ТУР6'!home=AF3)*('ТУР6'!homescore&lt;'ТУР6'!visitorscore),('ТУР6'!visitor=AF3)*('ТУР6'!visitorscore&lt;'ТУР6'!homescore))</f>
        <v>4</v>
      </c>
      <c r="AK3" s="22">
        <f t="array" ref="AK3">SUMIF('ТУР6'!home,AF3,'ТУР6'!homescore)+SUMIF('ТУР6'!visitor,AF3,'ТУР6'!visitorscore)</f>
        <v>45</v>
      </c>
      <c r="AL3" s="27">
        <f t="array" ref="AL3">SUMIF('ТУР6'!home,AF3,'ТУР6'!visitorscore)+SUMIF('ТУР6'!visitor,AF3,'ТУР6'!homescore)</f>
        <v>35</v>
      </c>
      <c r="AM3" s="27">
        <f t="shared" ref="AM3:AM5" si="2">AK3-AL3</f>
        <v>10</v>
      </c>
      <c r="AN3" s="22">
        <f t="array" ref="AN3">AH3*Options!$B$2+AI3*Options!$B$3+AJ3*Options!$B$4+VLOOKUP(AF3,$E$4:$F$8,2,0)</f>
        <v>48</v>
      </c>
      <c r="AO3" s="28">
        <f t="shared" ref="AO3:AO5" si="3">AK3+AM3*10000+AN3*100000000</f>
        <v>4800100045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12</v>
      </c>
      <c r="Y4" s="20">
        <f t="array" ref="Y4">VLOOKUP($U4,$AF$3:$AN$5,5,0)</f>
        <v>4</v>
      </c>
      <c r="Z4" s="20">
        <f t="array" ref="Z4">VLOOKUP($U4,$AF$3:$AN$5,6,0)</f>
        <v>45</v>
      </c>
      <c r="AA4" s="20">
        <f t="array" ref="AA4">VLOOKUP($U4,$AF$3:$AN$5,7,0)</f>
        <v>35</v>
      </c>
      <c r="AB4" s="20">
        <f t="array" ref="AB4">VLOOKUP($U4,$AF$3:$AN$5,8,0)</f>
        <v>10</v>
      </c>
      <c r="AC4" s="20">
        <f t="array" ref="AC4">VLOOKUP($U4,$AF$3:$AN$5,9,0)</f>
        <v>48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9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27">
        <f t="array" ref="AJ4">SUM(('ТУР6'!home=AF4)*('ТУР6'!homescore&lt;'ТУР6'!visitorscore),('ТУР6'!visitor=AF4)*('ТУР6'!visitorscore&lt;'ТУР6'!homescore))</f>
        <v>11</v>
      </c>
      <c r="AK4" s="22">
        <f t="array" ref="AK4">SUMIF('ТУР6'!home,AF4,'ТУР6'!homescore)+SUMIF('ТУР6'!visitor,AF4,'ТУР6'!visitorscore)</f>
        <v>36</v>
      </c>
      <c r="AL4" s="27">
        <f t="array" ref="AL4">SUMIF('ТУР6'!home,AF4,'ТУР6'!visitorscore)+SUMIF('ТУР6'!visitor,AF4,'ТУР6'!homescore)</f>
        <v>40</v>
      </c>
      <c r="AM4" s="27">
        <f t="shared" si="2"/>
        <v>-4</v>
      </c>
      <c r="AN4" s="22">
        <f t="array" ref="AN4">AH4*Options!$B$2+AI4*Options!$B$3+AJ4*Options!$B$4+VLOOKUP(AF4,$E$4:$F$8,2,0)</f>
        <v>35</v>
      </c>
      <c r="AO4" s="28">
        <f t="shared" si="3"/>
        <v>3499960036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8</v>
      </c>
      <c r="Y5" s="20">
        <f t="array" ref="Y5">VLOOKUP($U5,$AF$3:$AN$5,5,0)</f>
        <v>11</v>
      </c>
      <c r="Z5" s="20">
        <f t="array" ref="Z5">VLOOKUP($U5,$AF$3:$AN$5,6,0)</f>
        <v>36</v>
      </c>
      <c r="AA5" s="20">
        <f t="array" ref="AA5">VLOOKUP($U5,$AF$3:$AN$5,7,0)</f>
        <v>40</v>
      </c>
      <c r="AB5" s="20">
        <f t="array" ref="AB5">VLOOKUP($U5,$AF$3:$AN$5,8,0)</f>
        <v>-4</v>
      </c>
      <c r="AC5" s="20">
        <f t="array" ref="AC5">VLOOKUP($U5,$AF$3:$AN$5,9,0)</f>
        <v>35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7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27">
        <f t="array" ref="AJ5">SUM(('ТУР6'!home=AF5)*('ТУР6'!homescore&lt;'ТУР6'!visitorscore),('ТУР6'!visitor=AF5)*('ТУР6'!visitorscore&lt;'ТУР6'!homescore))</f>
        <v>13</v>
      </c>
      <c r="AK5" s="22">
        <f t="array" ref="AK5">SUMIF('ТУР6'!home,AF5,'ТУР6'!homescore)+SUMIF('ТУР6'!visitor,AF5,'ТУР6'!visitorscore)</f>
        <v>30</v>
      </c>
      <c r="AL5" s="27">
        <f t="array" ref="AL5">SUMIF('ТУР6'!home,AF5,'ТУР6'!visitorscore)+SUMIF('ТУР6'!visitor,AF5,'ТУР6'!homescore)</f>
        <v>36</v>
      </c>
      <c r="AM5" s="27">
        <f t="shared" si="2"/>
        <v>-6</v>
      </c>
      <c r="AN5" s="22">
        <f t="array" ref="AN5">AH5*Options!$B$2+AI5*Options!$B$3+AJ5*Options!$B$4+VLOOKUP(AF5,$E$4:$F$8,2,0)</f>
        <v>29</v>
      </c>
      <c r="AO5" s="28">
        <f t="shared" si="3"/>
        <v>2899940030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8</v>
      </c>
      <c r="Y6" s="20">
        <f t="array" ref="Y6">VLOOKUP($U6,$AF$3:$AN$5,5,0)</f>
        <v>13</v>
      </c>
      <c r="Z6" s="20">
        <f t="array" ref="Z6">VLOOKUP($U6,$AF$3:$AN$5,6,0)</f>
        <v>30</v>
      </c>
      <c r="AA6" s="20">
        <f t="array" ref="AA6">VLOOKUP($U6,$AF$3:$AN$5,7,0)</f>
        <v>36</v>
      </c>
      <c r="AB6" s="20">
        <f t="array" ref="AB6">VLOOKUP($U6,$AF$3:$AN$5,8,0)</f>
        <v>-6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rio2k  - (Чехия) Warrior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Warrior</v>
      </c>
      <c r="G13" s="40">
        <f t="shared" si="8"/>
        <v>3</v>
      </c>
      <c r="H13" s="19"/>
      <c r="I13" s="40">
        <f t="shared" si="9"/>
        <v>3</v>
      </c>
      <c r="J13" s="19"/>
      <c r="K13" s="47">
        <v>3.0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rio2k  - (Чехия) Warrior</v>
      </c>
      <c r="V13" s="12" t="str">
        <f t="shared" si="11"/>
        <v>3:3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Warrior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rio2k  - (Чехия) Warrior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YOSEN</v>
      </c>
      <c r="F15" s="47" t="str">
        <f t="shared" si="7"/>
        <v>Warrior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YOSEN  - (Чехия) Warrior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YOSEN</v>
      </c>
      <c r="F16" s="47" t="str">
        <f t="shared" si="7"/>
        <v>Warrior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YOSEN  - (Чехия) Warrior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YOSEN</v>
      </c>
      <c r="F17" s="47" t="str">
        <f t="shared" si="7"/>
        <v>Warrior</v>
      </c>
      <c r="G17" s="40">
        <f t="shared" si="8"/>
        <v>0</v>
      </c>
      <c r="H17" s="19"/>
      <c r="I17" s="40">
        <f t="shared" si="9"/>
        <v>0</v>
      </c>
      <c r="J17" s="19"/>
      <c r="K17" s="47">
        <v>0.0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YOSEN  - (Чехия) Warrior</v>
      </c>
      <c r="V17" s="12" t="str">
        <f t="shared" si="11"/>
        <v>0:0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YOSEN</v>
      </c>
      <c r="F18" s="47" t="str">
        <f t="shared" ref="F18:F23" si="15">$E$4</f>
        <v>rio2k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YOSEN  - (Финляндия) rio2k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YOSEN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3</v>
      </c>
      <c r="J19" s="19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YOSEN  - (Финляндия) rio2k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YOSEN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YOSEN  - (Финляндия) rio2k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Warrior  - (Финляндия) rio2k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Warrior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Warrior  - (Финляндия) rio2k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Warrior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Warrior  - (Финляндия) rio2k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Warrior</v>
      </c>
      <c r="F24" s="51" t="str">
        <f t="shared" ref="F24:F29" si="20">$E$6</f>
        <v>YOSEN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Warrior  - (Германия) YOSEN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Warrior</v>
      </c>
      <c r="F25" s="51" t="str">
        <f t="shared" si="20"/>
        <v>YOSEN</v>
      </c>
      <c r="G25" s="40">
        <f t="shared" si="8"/>
        <v>0</v>
      </c>
      <c r="H25" s="19"/>
      <c r="I25" s="40">
        <f t="shared" si="21"/>
        <v>2</v>
      </c>
      <c r="J25" s="19"/>
      <c r="K25" s="75">
        <v>0.0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Warrior  - (Германия) YOSEN</v>
      </c>
      <c r="V25" s="12" t="str">
        <f t="shared" si="11"/>
        <v>0:2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Warrior</v>
      </c>
      <c r="F26" s="51" t="str">
        <f t="shared" si="20"/>
        <v>YOSEN</v>
      </c>
      <c r="G26" s="76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Warrior  - (Германия) YOSEN</v>
      </c>
      <c r="V26" s="12" t="str">
        <f t="shared" si="11"/>
        <v>2:0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YOSEN</v>
      </c>
      <c r="G27" s="40">
        <f t="shared" si="8"/>
        <v>3</v>
      </c>
      <c r="H27" s="19"/>
      <c r="I27" s="40">
        <f t="shared" si="21"/>
        <v>3</v>
      </c>
      <c r="J27" s="19"/>
      <c r="K27" s="47">
        <v>3.0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rio2k  - (Германия) YOSEN</v>
      </c>
      <c r="V27" s="12" t="str">
        <f t="shared" si="11"/>
        <v>3:3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YOSEN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rio2k  - (Германия) YOSEN</v>
      </c>
      <c r="V28" s="12" t="str">
        <f t="shared" si="11"/>
        <v>2:0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YOSEN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rio2k  - (Германия) YOSEN</v>
      </c>
      <c r="V29" s="12" t="str">
        <f t="shared" si="11"/>
        <v>0:2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rio2k  - (Чехия) Warrior</v>
      </c>
      <c r="V30" s="12" t="str">
        <f t="shared" si="11"/>
        <v>2:1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Warrior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rio2k  - (Чехия) Warrior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Warrior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rio2k  - (Чехия) Warrior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YOSEN</v>
      </c>
      <c r="F33" s="47" t="str">
        <f t="shared" si="25"/>
        <v>Warrior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YOSEN  - (Чехия) Warrior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YOSEN</v>
      </c>
      <c r="F34" s="47" t="str">
        <f t="shared" si="25"/>
        <v>Warrior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YOSEN  - (Чехия) Warrior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YOSEN</v>
      </c>
      <c r="F35" s="47" t="str">
        <f t="shared" si="25"/>
        <v>Warrior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YOSEN  - (Чехия) Warrior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YOSEN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YOSEN  - (Финляндия) rio2k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YOSEN</v>
      </c>
      <c r="F37" s="47" t="str">
        <f t="shared" si="30"/>
        <v>rio2k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YOSEN  - (Финляндия) rio2k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YOSEN</v>
      </c>
      <c r="F38" s="47" t="str">
        <f t="shared" si="30"/>
        <v>rio2k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YOSEN  - (Финляндия) rio2k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Warrior  - (Финляндия) rio2k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Warrior</v>
      </c>
      <c r="F40" s="47" t="str">
        <f t="shared" si="30"/>
        <v>rio2k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Warrior  - (Финляндия) rio2k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Warrior</v>
      </c>
      <c r="F41" s="47" t="str">
        <f t="shared" si="30"/>
        <v>rio2k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Warrior  - (Финляндия) rio2k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Warrior</v>
      </c>
      <c r="F42" s="47" t="str">
        <f t="shared" ref="F42:F47" si="35">$E$6</f>
        <v>YOSEN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Warrior  - (Германия) YOSEN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Warrior</v>
      </c>
      <c r="F43" s="47" t="str">
        <f t="shared" si="35"/>
        <v>YOSEN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Warrior  - (Германия) YOSEN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Warrior</v>
      </c>
      <c r="F44" s="47" t="str">
        <f t="shared" si="35"/>
        <v>YOSEN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Warrior  - (Германия) YOSEN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YOSEN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rio2k  - (Германия) YOSEN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YOSEN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rio2k  - (Германия) YOSEN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YOSEN</v>
      </c>
      <c r="G47" s="40">
        <f t="shared" si="8"/>
        <v>0</v>
      </c>
      <c r="H47" s="19"/>
      <c r="I47" s="40">
        <f t="shared" si="36"/>
        <v>0</v>
      </c>
      <c r="J47" s="19"/>
      <c r="K47" s="47">
        <v>0.0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rio2k  - (Германия) YOSEN</v>
      </c>
      <c r="V47" s="12" t="str">
        <f t="shared" si="11"/>
        <v>0:0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2</v>
      </c>
      <c r="H48" s="19"/>
      <c r="I48" s="40">
        <f>SUM(L48)</f>
        <v>3</v>
      </c>
      <c r="J48" s="19"/>
      <c r="K48" s="47">
        <v>2.0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rio2k  - (Чехия) Warrior</v>
      </c>
      <c r="V48" s="12" t="str">
        <f t="shared" si="11"/>
        <v>2:3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Warrior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rio2k  - (Чехия) Warrior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YOSEN</v>
      </c>
      <c r="F50" s="47" t="str">
        <f t="shared" si="40"/>
        <v>Warrior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YOSEN  - (Чехия) Warrior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YOSEN</v>
      </c>
      <c r="F51" s="47" t="str">
        <f t="shared" si="40"/>
        <v>Warrior</v>
      </c>
      <c r="G51" s="40">
        <f t="shared" si="8"/>
        <v>3</v>
      </c>
      <c r="H51" s="19"/>
      <c r="I51" s="40">
        <f t="shared" si="41"/>
        <v>1</v>
      </c>
      <c r="J51" s="19"/>
      <c r="K51" s="47">
        <v>3.0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YOSEN  - (Чехия) Warrior</v>
      </c>
      <c r="V51" s="12" t="str">
        <f t="shared" si="11"/>
        <v>3:1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YOSEN</v>
      </c>
      <c r="F52" s="47" t="str">
        <f t="shared" ref="F52:F53" si="45">$E$4</f>
        <v>rio2k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YOSEN  - (Финляндия) rio2k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YOSEN</v>
      </c>
      <c r="F53" s="47" t="str">
        <f t="shared" si="45"/>
        <v>rio2k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YOSEN  - (Финляндия) rio2k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45717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45717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5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12</v>
      </c>
      <c r="AJ3" s="27">
        <f t="array" ref="AJ3">SUM(('ТУР7'!home=AF3)*('ТУР7'!homescore&lt;'ТУР7'!visitorscore),('ТУР7'!visitor=AF3)*('ТУР7'!visitorscore&lt;'ТУР7'!homescore))</f>
        <v>11</v>
      </c>
      <c r="AK3" s="22">
        <f t="array" ref="AK3">SUMIF('ТУР7'!home,AF3,'ТУР7'!homescore)+SUMIF('ТУР7'!visitor,AF3,'ТУР7'!visitorscore)</f>
        <v>37</v>
      </c>
      <c r="AL3" s="27">
        <f t="array" ref="AL3">SUMIF('ТУР7'!home,AF3,'ТУР7'!visitorscore)+SUMIF('ТУР7'!visitor,AF3,'ТУР7'!homescore)</f>
        <v>47</v>
      </c>
      <c r="AM3" s="27">
        <f t="shared" ref="AM3:AM5" si="2">AK3-AL3</f>
        <v>-10</v>
      </c>
      <c r="AN3" s="22">
        <f t="array" ref="AN3">AH3*Options!$B$2+AI3*Options!$B$3+AJ3*Options!$B$4+VLOOKUP(AF3,$E$4:$F$8,2,0)</f>
        <v>27</v>
      </c>
      <c r="AO3" s="28">
        <f t="shared" ref="AO3:AO5" si="3">AK3+AM3*10000+AN3*100000000</f>
        <v>2699900037</v>
      </c>
    </row>
    <row r="4">
      <c r="A4" s="12"/>
      <c r="B4" s="12"/>
      <c r="C4" s="60" t="str">
        <f>'ТУР6'!$C$4</f>
        <v>Руслан С. </v>
      </c>
      <c r="D4" s="110" t="s">
        <v>53</v>
      </c>
      <c r="E4" s="60" t="str">
        <f>'ТУР6'!$E$4</f>
        <v>rio2k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42</v>
      </c>
      <c r="AA4" s="20">
        <f t="array" ref="AA4">VLOOKUP($U4,$AF$3:$AN$5,7,0)</f>
        <v>37</v>
      </c>
      <c r="AB4" s="20">
        <f t="array" ref="AB4">VLOOKUP($U4,$AF$3:$AN$5,8,0)</f>
        <v>5</v>
      </c>
      <c r="AC4" s="20">
        <f t="array" ref="AC4">VLOOKUP($U4,$AF$3:$AN$5,9,0)</f>
        <v>42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11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27">
        <f t="array" ref="AJ4">SUM(('ТУР7'!home=AF4)*('ТУР7'!homescore&lt;'ТУР7'!visitorscore),('ТУР7'!visitor=AF4)*('ТУР7'!visitorscore&lt;'ТУР7'!homescore))</f>
        <v>8</v>
      </c>
      <c r="AK4" s="22">
        <f t="array" ref="AK4">SUMIF('ТУР7'!home,AF4,'ТУР7'!homescore)+SUMIF('ТУР7'!visitor,AF4,'ТУР7'!visitorscore)</f>
        <v>40</v>
      </c>
      <c r="AL4" s="27">
        <f t="array" ref="AL4">SUMIF('ТУР7'!home,AF4,'ТУР7'!visitorscore)+SUMIF('ТУР7'!visitor,AF4,'ТУР7'!homescore)</f>
        <v>35</v>
      </c>
      <c r="AM4" s="27">
        <f t="shared" si="2"/>
        <v>5</v>
      </c>
      <c r="AN4" s="22">
        <f t="array" ref="AN4">AH4*Options!$B$2+AI4*Options!$B$3+AJ4*Options!$B$4+VLOOKUP(AF4,$E$4:$F$8,2,0)</f>
        <v>42</v>
      </c>
      <c r="AO4" s="28">
        <f t="shared" si="3"/>
        <v>4200050040</v>
      </c>
    </row>
    <row r="5">
      <c r="A5" s="12"/>
      <c r="B5" s="12"/>
      <c r="C5" s="60" t="str">
        <f>'ТУР6'!$C$5</f>
        <v>Юрий Б. </v>
      </c>
      <c r="D5" s="110" t="s">
        <v>25</v>
      </c>
      <c r="E5" s="60" t="str">
        <f>'ТУР6'!$E$5</f>
        <v>Warrior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9</v>
      </c>
      <c r="Y5" s="20">
        <f t="array" ref="Y5">VLOOKUP($U5,$AF$3:$AN$5,5,0)</f>
        <v>8</v>
      </c>
      <c r="Z5" s="20">
        <f t="array" ref="Z5">VLOOKUP($U5,$AF$3:$AN$5,6,0)</f>
        <v>40</v>
      </c>
      <c r="AA5" s="20">
        <f t="array" ref="AA5">VLOOKUP($U5,$AF$3:$AN$5,7,0)</f>
        <v>35</v>
      </c>
      <c r="AB5" s="20">
        <f t="array" ref="AB5">VLOOKUP($U5,$AF$3:$AN$5,8,0)</f>
        <v>5</v>
      </c>
      <c r="AC5" s="20">
        <f t="array" ref="AC5">VLOOKUP($U5,$AF$3:$AN$5,9,0)</f>
        <v>42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11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9</v>
      </c>
      <c r="AJ5" s="27">
        <f t="array" ref="AJ5">SUM(('ТУР7'!home=AF5)*('ТУР7'!homescore&lt;'ТУР7'!visitorscore),('ТУР7'!visitor=AF5)*('ТУР7'!visitorscore&lt;'ТУР7'!homescore))</f>
        <v>8</v>
      </c>
      <c r="AK5" s="22">
        <f t="array" ref="AK5">SUMIF('ТУР7'!home,AF5,'ТУР7'!homescore)+SUMIF('ТУР7'!visitor,AF5,'ТУР7'!visitorscore)</f>
        <v>42</v>
      </c>
      <c r="AL5" s="27">
        <f t="array" ref="AL5">SUMIF('ТУР7'!home,AF5,'ТУР7'!visitorscore)+SUMIF('ТУР7'!visitor,AF5,'ТУР7'!homescore)</f>
        <v>37</v>
      </c>
      <c r="AM5" s="27">
        <f t="shared" si="2"/>
        <v>5</v>
      </c>
      <c r="AN5" s="22">
        <f t="array" ref="AN5">AH5*Options!$B$2+AI5*Options!$B$3+AJ5*Options!$B$4+VLOOKUP(AF5,$E$4:$F$8,2,0)</f>
        <v>42</v>
      </c>
      <c r="AO5" s="28">
        <f t="shared" si="3"/>
        <v>4200050042</v>
      </c>
    </row>
    <row r="6">
      <c r="A6" s="12"/>
      <c r="B6" s="12"/>
      <c r="C6" s="60" t="str">
        <f>'ТУР6'!$C$6</f>
        <v>Михаил Ж.</v>
      </c>
      <c r="D6" s="110" t="s">
        <v>28</v>
      </c>
      <c r="E6" s="60" t="str">
        <f>'ТУР6'!$E$6</f>
        <v>YOSEN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12</v>
      </c>
      <c r="Y6" s="20">
        <f t="array" ref="Y6">VLOOKUP($U6,$AF$3:$AN$5,5,0)</f>
        <v>11</v>
      </c>
      <c r="Z6" s="20">
        <f t="array" ref="Z6">VLOOKUP($U6,$AF$3:$AN$5,6,0)</f>
        <v>37</v>
      </c>
      <c r="AA6" s="20">
        <f t="array" ref="AA6">VLOOKUP($U6,$AF$3:$AN$5,7,0)</f>
        <v>47</v>
      </c>
      <c r="AB6" s="20">
        <f t="array" ref="AB6">VLOOKUP($U6,$AF$3:$AN$5,8,0)</f>
        <v>-10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rio2k  - (Канада) Warrior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rio2k</v>
      </c>
      <c r="F13" s="47" t="str">
        <f t="shared" si="7"/>
        <v>Warrior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rio2k  - (Канада) Warrior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rio2k</v>
      </c>
      <c r="F14" s="47" t="str">
        <f t="shared" si="7"/>
        <v>Warrior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rio2k  - (Канада) Warrior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YOSEN</v>
      </c>
      <c r="F15" s="47" t="str">
        <f t="shared" si="7"/>
        <v>Warrior</v>
      </c>
      <c r="G15" s="40">
        <f t="shared" si="8"/>
        <v>1</v>
      </c>
      <c r="H15" s="19"/>
      <c r="I15" s="40">
        <f t="shared" si="9"/>
        <v>0</v>
      </c>
      <c r="J15" s="19"/>
      <c r="K15" s="47">
        <v>1.0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YOSEN  - (Канада) Warrior</v>
      </c>
      <c r="V15" s="12" t="str">
        <f t="shared" si="11"/>
        <v>1:0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YOSEN</v>
      </c>
      <c r="F16" s="47" t="str">
        <f t="shared" si="7"/>
        <v>Warrior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YOSEN  - (Канада) Warrior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YOSEN</v>
      </c>
      <c r="F17" s="47" t="str">
        <f t="shared" si="7"/>
        <v>Warrior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YOSEN  - (Канада) Warrior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YOSEN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YOSEN  - (Швейцария) rio2k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YOSEN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YOSEN  - (Швейцария) rio2k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YOSEN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YOSEN  - (Швейцария) rio2k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Warrior  - (Швейцария) rio2k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Warrior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Warrior  - (Швейцария) rio2k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Warrior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Warrior  - (Швейцария) rio2k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Warrior</v>
      </c>
      <c r="F24" s="51" t="str">
        <f t="shared" ref="F24:F29" si="20">$E$6</f>
        <v>YOSEN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Warrior  - (США) YOSEN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Warrior</v>
      </c>
      <c r="F25" s="51" t="str">
        <f t="shared" si="20"/>
        <v>YOSEN</v>
      </c>
      <c r="G25" s="40">
        <f t="shared" si="8"/>
        <v>0</v>
      </c>
      <c r="H25" s="19"/>
      <c r="I25" s="40">
        <f t="shared" si="21"/>
        <v>1</v>
      </c>
      <c r="J25" s="19"/>
      <c r="K25" s="75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Warrior  - (США) YOSEN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Warrior</v>
      </c>
      <c r="F26" s="51" t="str">
        <f t="shared" si="20"/>
        <v>YOSEN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Warrior  - (США) YOSEN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rio2k</v>
      </c>
      <c r="F27" s="51" t="str">
        <f t="shared" si="20"/>
        <v>YOSEN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rio2k  - (США) YOSEN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rio2k</v>
      </c>
      <c r="F28" s="51" t="str">
        <f t="shared" si="20"/>
        <v>YOSEN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rio2k  - (США) YOSEN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rio2k</v>
      </c>
      <c r="F29" s="51" t="str">
        <f t="shared" si="20"/>
        <v>YOSEN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rio2k  - (США) YOSEN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rio2k  - (Канада) Warrior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rio2k</v>
      </c>
      <c r="F31" s="47" t="str">
        <f t="shared" si="25"/>
        <v>Warrior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rio2k  - (Канада) Warrior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rio2k</v>
      </c>
      <c r="F32" s="47" t="str">
        <f t="shared" si="25"/>
        <v>Warrior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rio2k  - (Канада) Warrior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YOSEN</v>
      </c>
      <c r="F33" s="47" t="str">
        <f t="shared" si="25"/>
        <v>Warrior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YOSEN  - (Канада) Warrior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YOSEN</v>
      </c>
      <c r="F34" s="47" t="str">
        <f t="shared" si="25"/>
        <v>Warrior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YOSEN  - (Канада) Warrior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YOSEN</v>
      </c>
      <c r="F35" s="47" t="str">
        <f t="shared" si="25"/>
        <v>Warrior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YOSEN  - (Канада) Warrior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YOSEN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YOSEN  - (Швейцария) rio2k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YOSEN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YOSEN  - (Швейцария) rio2k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YOSEN</v>
      </c>
      <c r="F38" s="47" t="str">
        <f t="shared" si="30"/>
        <v>rio2k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YOSEN  - (Швейцария) rio2k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Warrior  - (Швейцария) rio2k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Warrior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Warrior  - (Швейцария) rio2k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Warrior</v>
      </c>
      <c r="F41" s="47" t="str">
        <f t="shared" si="30"/>
        <v>rio2k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Warrior  - (Швейцария) rio2k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Warrior</v>
      </c>
      <c r="F42" s="47" t="str">
        <f t="shared" ref="F42:F47" si="35">$E$6</f>
        <v>YOSEN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Warrior  - (США) YOSEN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Warrior</v>
      </c>
      <c r="F43" s="47" t="str">
        <f t="shared" si="35"/>
        <v>YOSEN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Warrior  - (США) YOSEN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Warrior</v>
      </c>
      <c r="F44" s="47" t="str">
        <f t="shared" si="35"/>
        <v>YOSEN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Warrior  - (США) YOSEN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rio2k</v>
      </c>
      <c r="F45" s="47" t="str">
        <f t="shared" si="35"/>
        <v>YOSEN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rio2k  - (США) YOSEN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rio2k</v>
      </c>
      <c r="F46" s="47" t="str">
        <f t="shared" si="35"/>
        <v>YOSEN</v>
      </c>
      <c r="G46" s="40">
        <f t="shared" si="8"/>
        <v>2</v>
      </c>
      <c r="H46" s="19"/>
      <c r="I46" s="40">
        <f t="shared" si="36"/>
        <v>3</v>
      </c>
      <c r="J46" s="19"/>
      <c r="K46" s="47">
        <v>2.0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rio2k  - (США) YOSEN</v>
      </c>
      <c r="V46" s="12" t="str">
        <f t="shared" si="11"/>
        <v>2:3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rio2k</v>
      </c>
      <c r="F47" s="47" t="str">
        <f t="shared" si="35"/>
        <v>YOSEN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rio2k  - (США) YOSEN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rio2k  - (Канада) Warrior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rio2k</v>
      </c>
      <c r="F49" s="47" t="str">
        <f t="shared" si="40"/>
        <v>Warrior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rio2k  - (Канада) Warrior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YOSEN</v>
      </c>
      <c r="F50" s="47" t="str">
        <f t="shared" si="40"/>
        <v>Warrior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YOSEN  - (Канада) Warrior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YOSEN</v>
      </c>
      <c r="F51" s="47" t="str">
        <f t="shared" si="40"/>
        <v>Warrior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YOSEN  - (Канада) Warrior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YOSEN</v>
      </c>
      <c r="F52" s="47" t="str">
        <f t="shared" ref="F52:F53" si="45">$E$4</f>
        <v>rio2k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YOSEN  - (Швейцария) rio2k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YOSEN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YOSEN  - (Швейцария) rio2k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45717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45717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rio2k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15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9</v>
      </c>
      <c r="AJ3" s="87">
        <f t="array" ref="AJ3">SUM(('ТУР8'!home=AF3)*('ТУР8'!homescore&lt;'ТУР8'!visitorscore),('ТУР8'!visitor=AF3)*('ТУР8'!visitorscore&lt;'ТУР8'!homescore))</f>
        <v>6</v>
      </c>
      <c r="AK3" s="108">
        <f t="array" ref="AK3">SUMIF('ТУР8'!home,AF3,'ТУР8'!homescore)+SUMIF('ТУР8'!visitor,AF3,'ТУР8'!visitorscore)</f>
        <v>41</v>
      </c>
      <c r="AL3" s="109">
        <f t="array" ref="AL3">SUMIF('ТУР8'!home,AF3,'ТУР8'!visitorscore)+SUMIF('ТУР8'!visitor,AF3,'ТУР8'!homescore)</f>
        <v>31</v>
      </c>
      <c r="AM3" s="87">
        <f t="shared" ref="AM3:AM5" si="2">AK3-AL3</f>
        <v>10</v>
      </c>
      <c r="AN3" s="108">
        <f t="array" ref="AN3">AH3*Options!$B$2+AI3*Options!$B$3+AJ3*Options!$B$4+VLOOKUP(AF3,$E$4:$F$8,2,0)</f>
        <v>54</v>
      </c>
      <c r="AO3" s="88">
        <f t="shared" ref="AO3:AO5" si="3">AK3+AM3*10000+AN3*100000000</f>
        <v>5400100041</v>
      </c>
    </row>
    <row r="4">
      <c r="A4" s="88"/>
      <c r="B4" s="91"/>
      <c r="C4" s="60" t="str">
        <f>'ТУР6'!$C$4</f>
        <v>Руслан С. </v>
      </c>
      <c r="D4" s="110" t="s">
        <v>31</v>
      </c>
      <c r="E4" s="60" t="str">
        <f>'ТУР6'!$E$4</f>
        <v>rio2k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rio2k</v>
      </c>
      <c r="V4" s="104">
        <f t="array" ref="V4">VLOOKUP($U4,$AF$3:$AN$5,2,0)</f>
        <v>30</v>
      </c>
      <c r="W4" s="105">
        <f t="array" ref="W4">VLOOKUP($U4,$AF$3:$AN$5,3,0)</f>
        <v>15</v>
      </c>
      <c r="X4" s="105">
        <f t="array" ref="X4">VLOOKUP($U4,$AF$3:$AN$5,4,0)</f>
        <v>9</v>
      </c>
      <c r="Y4" s="105">
        <f t="array" ref="Y4">VLOOKUP($U4,$AF$3:$AN$5,5,0)</f>
        <v>6</v>
      </c>
      <c r="Z4" s="105">
        <f t="array" ref="Z4">VLOOKUP($U4,$AF$3:$AN$5,6,0)</f>
        <v>41</v>
      </c>
      <c r="AA4" s="105">
        <f t="array" ref="AA4">VLOOKUP($U4,$AF$3:$AN$5,7,0)</f>
        <v>31</v>
      </c>
      <c r="AB4" s="105">
        <f t="array" ref="AB4">VLOOKUP($U4,$AF$3:$AN$5,8,0)</f>
        <v>10</v>
      </c>
      <c r="AC4" s="105">
        <f t="array" ref="AC4">VLOOKUP($U4,$AF$3:$AN$5,9,0)</f>
        <v>54</v>
      </c>
      <c r="AD4" s="28"/>
      <c r="AE4" s="88"/>
      <c r="AF4" s="112" t="str">
        <f t="shared" si="1"/>
        <v>Warrior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8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12</v>
      </c>
      <c r="AJ4" s="87">
        <f t="array" ref="AJ4">SUM(('ТУР8'!home=AF4)*('ТУР8'!homescore&lt;'ТУР8'!visitorscore),('ТУР8'!visitor=AF4)*('ТУР8'!visitorscore&lt;'ТУР8'!homescore))</f>
        <v>10</v>
      </c>
      <c r="AK4" s="108">
        <f t="array" ref="AK4">SUMIF('ТУР8'!home,AF4,'ТУР8'!homescore)+SUMIF('ТУР8'!visitor,AF4,'ТУР8'!visitorscore)</f>
        <v>40</v>
      </c>
      <c r="AL4" s="109">
        <f t="array" ref="AL4">SUMIF('ТУР8'!home,AF4,'ТУР8'!visitorscore)+SUMIF('ТУР8'!visitor,AF4,'ТУР8'!homescore)</f>
        <v>45</v>
      </c>
      <c r="AM4" s="87">
        <f t="shared" si="2"/>
        <v>-5</v>
      </c>
      <c r="AN4" s="108">
        <f t="array" ref="AN4">AH4*Options!$B$2+AI4*Options!$B$3+AJ4*Options!$B$4+VLOOKUP(AF4,$E$4:$F$8,2,0)</f>
        <v>36</v>
      </c>
      <c r="AO4" s="88">
        <f t="shared" si="3"/>
        <v>3599950040</v>
      </c>
    </row>
    <row r="5">
      <c r="A5" s="88"/>
      <c r="B5" s="91"/>
      <c r="C5" s="60" t="str">
        <f>'ТУР6'!$C$5</f>
        <v>Юрий Б. </v>
      </c>
      <c r="D5" s="110" t="s">
        <v>46</v>
      </c>
      <c r="E5" s="60" t="str">
        <f>'ТУР6'!$E$5</f>
        <v>Warrior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Warrior</v>
      </c>
      <c r="V5" s="104">
        <f t="array" ref="V5">VLOOKUP($U5,$AF$3:$AN$5,2,0)</f>
        <v>30</v>
      </c>
      <c r="W5" s="105">
        <f t="array" ref="W5">VLOOKUP($U5,$AF$3:$AN$5,3,0)</f>
        <v>8</v>
      </c>
      <c r="X5" s="105">
        <f t="array" ref="X5">VLOOKUP($U5,$AF$3:$AN$5,4,0)</f>
        <v>12</v>
      </c>
      <c r="Y5" s="105">
        <f t="array" ref="Y5">VLOOKUP($U5,$AF$3:$AN$5,5,0)</f>
        <v>10</v>
      </c>
      <c r="Z5" s="105">
        <f t="array" ref="Z5">VLOOKUP($U5,$AF$3:$AN$5,6,0)</f>
        <v>40</v>
      </c>
      <c r="AA5" s="105">
        <f t="array" ref="AA5">VLOOKUP($U5,$AF$3:$AN$5,7,0)</f>
        <v>45</v>
      </c>
      <c r="AB5" s="105">
        <f t="array" ref="AB5">VLOOKUP($U5,$AF$3:$AN$5,8,0)</f>
        <v>-5</v>
      </c>
      <c r="AC5" s="105">
        <f t="array" ref="AC5">VLOOKUP($U5,$AF$3:$AN$5,9,0)</f>
        <v>36</v>
      </c>
      <c r="AD5" s="28"/>
      <c r="AE5" s="88"/>
      <c r="AF5" s="112" t="str">
        <f t="shared" si="1"/>
        <v>YOSEN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7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87">
        <f t="array" ref="AJ5">SUM(('ТУР8'!home=AF5)*('ТУР8'!homescore&lt;'ТУР8'!visitorscore),('ТУР8'!visitor=AF5)*('ТУР8'!visitorscore&lt;'ТУР8'!homescore))</f>
        <v>14</v>
      </c>
      <c r="AK5" s="108">
        <f t="array" ref="AK5">SUMIF('ТУР8'!home,AF5,'ТУР8'!homescore)+SUMIF('ТУР8'!visitor,AF5,'ТУР8'!visitorscore)</f>
        <v>35</v>
      </c>
      <c r="AL5" s="109">
        <f t="array" ref="AL5">SUMIF('ТУР8'!home,AF5,'ТУР8'!visitorscore)+SUMIF('ТУР8'!visitor,AF5,'ТУР8'!homescore)</f>
        <v>40</v>
      </c>
      <c r="AM5" s="87">
        <f t="shared" si="2"/>
        <v>-5</v>
      </c>
      <c r="AN5" s="108">
        <f t="array" ref="AN5">AH5*Options!$B$2+AI5*Options!$B$3+AJ5*Options!$B$4+VLOOKUP(AF5,$E$4:$F$8,2,0)</f>
        <v>30</v>
      </c>
      <c r="AO5" s="88">
        <f t="shared" si="3"/>
        <v>2999950035</v>
      </c>
    </row>
    <row r="6">
      <c r="A6" s="88"/>
      <c r="B6" s="91"/>
      <c r="C6" s="60" t="str">
        <f>'ТУР6'!$C$6</f>
        <v>Михаил Ж.</v>
      </c>
      <c r="D6" s="110" t="s">
        <v>47</v>
      </c>
      <c r="E6" s="60" t="str">
        <f>'ТУР6'!$E$6</f>
        <v>YOSEN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YOSEN</v>
      </c>
      <c r="V6" s="104">
        <f t="array" ref="V6">VLOOKUP($U6,$AF$3:$AN$5,2,0)</f>
        <v>30</v>
      </c>
      <c r="W6" s="105">
        <f t="array" ref="W6">VLOOKUP($U6,$AF$3:$AN$5,3,0)</f>
        <v>7</v>
      </c>
      <c r="X6" s="105">
        <f t="array" ref="X6">VLOOKUP($U6,$AF$3:$AN$5,4,0)</f>
        <v>9</v>
      </c>
      <c r="Y6" s="105">
        <f t="array" ref="Y6">VLOOKUP($U6,$AF$3:$AN$5,5,0)</f>
        <v>14</v>
      </c>
      <c r="Z6" s="105">
        <f t="array" ref="Z6">VLOOKUP($U6,$AF$3:$AN$5,6,0)</f>
        <v>35</v>
      </c>
      <c r="AA6" s="105">
        <f t="array" ref="AA6">VLOOKUP($U6,$AF$3:$AN$5,7,0)</f>
        <v>40</v>
      </c>
      <c r="AB6" s="105">
        <f t="array" ref="AB6">VLOOKUP($U6,$AF$3:$AN$5,8,0)</f>
        <v>-5</v>
      </c>
      <c r="AC6" s="105">
        <f t="array" ref="AC6">VLOOKUP($U6,$AF$3:$AN$5,9,0)</f>
        <v>30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rio2k</v>
      </c>
      <c r="F12" s="118" t="str">
        <f t="shared" ref="F12:F17" si="7">$E$5</f>
        <v>Warrior</v>
      </c>
      <c r="G12" s="116">
        <f t="shared" ref="G12:G56" si="8">SUM(K12)</f>
        <v>3</v>
      </c>
      <c r="H12" s="118"/>
      <c r="I12" s="116">
        <f t="shared" ref="I12:I18" si="9">SUM(L12)</f>
        <v>3</v>
      </c>
      <c r="J12" s="118"/>
      <c r="K12" s="121">
        <v>3.0</v>
      </c>
      <c r="L12" s="123">
        <v>3.0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rio2k  - (Финляндия) Warrior</v>
      </c>
      <c r="V12" s="88" t="str">
        <f t="shared" ref="V12:V56" si="11">TEXT(G12,"0")&amp;":"&amp;TEXT(I12,"0")</f>
        <v>3:3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rio2k</v>
      </c>
      <c r="F13" s="118" t="str">
        <f t="shared" si="7"/>
        <v>Warrior</v>
      </c>
      <c r="G13" s="116">
        <f t="shared" si="8"/>
        <v>1</v>
      </c>
      <c r="H13" s="118"/>
      <c r="I13" s="116">
        <f t="shared" si="9"/>
        <v>0</v>
      </c>
      <c r="J13" s="118"/>
      <c r="K13" s="122">
        <v>1.0</v>
      </c>
      <c r="L13" s="126">
        <v>0.0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rio2k  - (Финляндия) Warrior</v>
      </c>
      <c r="V13" s="88" t="str">
        <f t="shared" si="11"/>
        <v>1:0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rio2k</v>
      </c>
      <c r="F14" s="118" t="str">
        <f t="shared" si="7"/>
        <v>Warrior</v>
      </c>
      <c r="G14" s="116">
        <f t="shared" si="8"/>
        <v>2</v>
      </c>
      <c r="H14" s="118"/>
      <c r="I14" s="116">
        <f t="shared" si="9"/>
        <v>2</v>
      </c>
      <c r="J14" s="118"/>
      <c r="K14" s="122">
        <v>2.0</v>
      </c>
      <c r="L14" s="126">
        <v>2.0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rio2k  - (Финляндия) Warrior</v>
      </c>
      <c r="V14" s="88" t="str">
        <f t="shared" si="11"/>
        <v>2:2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YOSEN</v>
      </c>
      <c r="F15" s="118" t="str">
        <f t="shared" si="7"/>
        <v>Warrior</v>
      </c>
      <c r="G15" s="116">
        <f t="shared" si="8"/>
        <v>1</v>
      </c>
      <c r="H15" s="118"/>
      <c r="I15" s="116">
        <f t="shared" si="9"/>
        <v>2</v>
      </c>
      <c r="J15" s="118"/>
      <c r="K15" s="122">
        <v>1.0</v>
      </c>
      <c r="L15" s="126">
        <v>2.0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YOSEN  - (Финляндия) Warrior</v>
      </c>
      <c r="V15" s="88" t="str">
        <f t="shared" si="11"/>
        <v>1:2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YOSEN</v>
      </c>
      <c r="F16" s="118" t="str">
        <f t="shared" si="7"/>
        <v>Warrior</v>
      </c>
      <c r="G16" s="116">
        <f t="shared" si="8"/>
        <v>1</v>
      </c>
      <c r="H16" s="118"/>
      <c r="I16" s="116">
        <f t="shared" si="9"/>
        <v>1</v>
      </c>
      <c r="J16" s="118"/>
      <c r="K16" s="122">
        <v>1.0</v>
      </c>
      <c r="L16" s="126">
        <v>1.0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YOSEN  - (Финляндия) Warrior</v>
      </c>
      <c r="V16" s="88" t="str">
        <f t="shared" si="11"/>
        <v>1:1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YOSEN</v>
      </c>
      <c r="F17" s="118" t="str">
        <f t="shared" si="7"/>
        <v>Warrior</v>
      </c>
      <c r="G17" s="116">
        <f t="shared" si="8"/>
        <v>2</v>
      </c>
      <c r="H17" s="118"/>
      <c r="I17" s="116">
        <f t="shared" si="9"/>
        <v>3</v>
      </c>
      <c r="J17" s="118"/>
      <c r="K17" s="118">
        <v>2.0</v>
      </c>
      <c r="L17" s="118">
        <v>3.0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YOSEN  - (Финляндия) Warrior</v>
      </c>
      <c r="V17" s="88" t="str">
        <f t="shared" si="11"/>
        <v>2:3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YOSEN</v>
      </c>
      <c r="F18" s="118" t="str">
        <f t="shared" ref="F18:F23" si="15">$E$4</f>
        <v>rio2k</v>
      </c>
      <c r="G18" s="116">
        <f t="shared" si="8"/>
        <v>0</v>
      </c>
      <c r="H18" s="118"/>
      <c r="I18" s="116">
        <f t="shared" si="9"/>
        <v>1</v>
      </c>
      <c r="J18" s="118"/>
      <c r="K18" s="121">
        <v>0.0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YOSEN  - (Швеция) rio2k</v>
      </c>
      <c r="V18" s="88" t="str">
        <f t="shared" si="11"/>
        <v>0:1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YOSEN</v>
      </c>
      <c r="F19" s="118" t="str">
        <f t="shared" si="15"/>
        <v>rio2k</v>
      </c>
      <c r="G19" s="116">
        <f t="shared" si="8"/>
        <v>1</v>
      </c>
      <c r="H19" s="118"/>
      <c r="I19" s="116">
        <f t="shared" ref="I19:I23" si="16">SUM(L19,O19)</f>
        <v>0</v>
      </c>
      <c r="J19" s="118"/>
      <c r="K19" s="122">
        <v>1.0</v>
      </c>
      <c r="L19" s="126">
        <v>0.0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YOSEN  - (Швеция) rio2k</v>
      </c>
      <c r="V19" s="88" t="str">
        <f t="shared" si="11"/>
        <v>1:0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YOSEN</v>
      </c>
      <c r="F20" s="118" t="str">
        <f t="shared" si="15"/>
        <v>rio2k</v>
      </c>
      <c r="G20" s="116">
        <f t="shared" si="8"/>
        <v>1</v>
      </c>
      <c r="H20" s="118"/>
      <c r="I20" s="116">
        <f t="shared" si="16"/>
        <v>2</v>
      </c>
      <c r="J20" s="118"/>
      <c r="K20" s="122">
        <v>1.0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YOSEN  - (Швеция) rio2k</v>
      </c>
      <c r="V20" s="88" t="str">
        <f t="shared" si="11"/>
        <v>1:2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Warrior</v>
      </c>
      <c r="F21" s="118" t="str">
        <f t="shared" si="15"/>
        <v>rio2k</v>
      </c>
      <c r="G21" s="116">
        <f t="shared" si="8"/>
        <v>1</v>
      </c>
      <c r="H21" s="118"/>
      <c r="I21" s="116">
        <f t="shared" si="16"/>
        <v>0</v>
      </c>
      <c r="J21" s="118"/>
      <c r="K21" s="122">
        <v>1.0</v>
      </c>
      <c r="L21" s="126">
        <v>0.0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Warrior  - (Швеция) rio2k</v>
      </c>
      <c r="V21" s="88" t="str">
        <f t="shared" si="11"/>
        <v>1:0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Warrior</v>
      </c>
      <c r="F22" s="118" t="str">
        <f t="shared" si="15"/>
        <v>rio2k</v>
      </c>
      <c r="G22" s="116">
        <f t="shared" si="8"/>
        <v>1</v>
      </c>
      <c r="H22" s="118"/>
      <c r="I22" s="116">
        <f t="shared" si="16"/>
        <v>2</v>
      </c>
      <c r="J22" s="118"/>
      <c r="K22" s="122">
        <v>1.0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Warrior  - (Швеция) rio2k</v>
      </c>
      <c r="V22" s="88" t="str">
        <f t="shared" si="11"/>
        <v>1:2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Warrior</v>
      </c>
      <c r="F23" s="118" t="str">
        <f t="shared" si="15"/>
        <v>rio2k</v>
      </c>
      <c r="G23" s="116">
        <f t="shared" si="8"/>
        <v>1</v>
      </c>
      <c r="H23" s="118"/>
      <c r="I23" s="116">
        <f t="shared" si="16"/>
        <v>1</v>
      </c>
      <c r="J23" s="118"/>
      <c r="K23" s="118">
        <v>1.0</v>
      </c>
      <c r="L23" s="118">
        <v>1.0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Warrior  - (Швеция) rio2k</v>
      </c>
      <c r="V23" s="88" t="str">
        <f t="shared" si="11"/>
        <v>1:1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Warrior</v>
      </c>
      <c r="F24" s="127" t="str">
        <f t="shared" ref="F24:F29" si="20">$E$6</f>
        <v>YOSEN</v>
      </c>
      <c r="G24" s="116">
        <f t="shared" si="8"/>
        <v>2</v>
      </c>
      <c r="H24" s="118"/>
      <c r="I24" s="116">
        <f t="shared" ref="I24:I30" si="21">SUM(L24)</f>
        <v>3</v>
      </c>
      <c r="J24" s="118"/>
      <c r="K24" s="121">
        <v>2.0</v>
      </c>
      <c r="L24" s="123">
        <v>3.0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Warrior  - (Чехия) YOSEN</v>
      </c>
      <c r="V24" s="88" t="str">
        <f t="shared" si="11"/>
        <v>2:3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Warrior</v>
      </c>
      <c r="F25" s="127" t="str">
        <f t="shared" si="20"/>
        <v>YOSEN</v>
      </c>
      <c r="G25" s="116">
        <f t="shared" si="8"/>
        <v>0</v>
      </c>
      <c r="H25" s="118"/>
      <c r="I25" s="116">
        <f t="shared" si="21"/>
        <v>2</v>
      </c>
      <c r="J25" s="118"/>
      <c r="K25" s="122">
        <v>0.0</v>
      </c>
      <c r="L25" s="126">
        <v>2.0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Warrior  - (Чехия) YOSEN</v>
      </c>
      <c r="V25" s="88" t="str">
        <f t="shared" si="11"/>
        <v>0:2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Warrior</v>
      </c>
      <c r="F26" s="127" t="str">
        <f t="shared" si="20"/>
        <v>YOSEN</v>
      </c>
      <c r="G26" s="116">
        <f t="shared" si="8"/>
        <v>2</v>
      </c>
      <c r="H26" s="118"/>
      <c r="I26" s="116">
        <f t="shared" si="21"/>
        <v>2</v>
      </c>
      <c r="J26" s="118"/>
      <c r="K26" s="122">
        <v>2.0</v>
      </c>
      <c r="L26" s="126">
        <v>2.0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Warrior  - (Чехия) YOSEN</v>
      </c>
      <c r="V26" s="88" t="str">
        <f t="shared" si="11"/>
        <v>2:2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rio2k</v>
      </c>
      <c r="F27" s="127" t="str">
        <f t="shared" si="20"/>
        <v>YOSEN</v>
      </c>
      <c r="G27" s="116">
        <f t="shared" si="8"/>
        <v>1</v>
      </c>
      <c r="H27" s="118"/>
      <c r="I27" s="116">
        <f t="shared" si="21"/>
        <v>0</v>
      </c>
      <c r="J27" s="118"/>
      <c r="K27" s="122">
        <v>1.0</v>
      </c>
      <c r="L27" s="126">
        <v>0.0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rio2k  - (Чехия) YOSEN</v>
      </c>
      <c r="V27" s="88" t="str">
        <f t="shared" si="11"/>
        <v>1:0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rio2k</v>
      </c>
      <c r="F28" s="127" t="str">
        <f t="shared" si="20"/>
        <v>YOSEN</v>
      </c>
      <c r="G28" s="116">
        <f t="shared" si="8"/>
        <v>2</v>
      </c>
      <c r="H28" s="118"/>
      <c r="I28" s="116">
        <f t="shared" si="21"/>
        <v>0</v>
      </c>
      <c r="J28" s="118"/>
      <c r="K28" s="122">
        <v>2.0</v>
      </c>
      <c r="L28" s="126">
        <v>0.0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rio2k  - (Чехия) YOSEN</v>
      </c>
      <c r="V28" s="88" t="str">
        <f t="shared" si="11"/>
        <v>2:0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rio2k</v>
      </c>
      <c r="F29" s="127" t="str">
        <f t="shared" si="20"/>
        <v>YOSEN</v>
      </c>
      <c r="G29" s="116">
        <f t="shared" si="8"/>
        <v>1</v>
      </c>
      <c r="H29" s="118"/>
      <c r="I29" s="116">
        <f t="shared" si="21"/>
        <v>1</v>
      </c>
      <c r="J29" s="118"/>
      <c r="K29" s="118">
        <v>1.0</v>
      </c>
      <c r="L29" s="118">
        <v>1.0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rio2k  - (Чехия) YOSEN</v>
      </c>
      <c r="V29" s="88" t="str">
        <f t="shared" si="11"/>
        <v>1:1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rio2k</v>
      </c>
      <c r="F30" s="118" t="str">
        <f t="shared" ref="F30:F35" si="25">$E$5</f>
        <v>Warrior</v>
      </c>
      <c r="G30" s="116">
        <f t="shared" si="8"/>
        <v>1</v>
      </c>
      <c r="H30" s="118"/>
      <c r="I30" s="116">
        <f t="shared" si="21"/>
        <v>2</v>
      </c>
      <c r="J30" s="118"/>
      <c r="K30" s="121">
        <v>1.0</v>
      </c>
      <c r="L30" s="123">
        <v>2.0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rio2k  - (Финляндия) Warrior</v>
      </c>
      <c r="V30" s="88" t="str">
        <f t="shared" si="11"/>
        <v>1:2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rio2k</v>
      </c>
      <c r="F31" s="118" t="str">
        <f t="shared" si="25"/>
        <v>Warrior</v>
      </c>
      <c r="G31" s="116">
        <f t="shared" si="8"/>
        <v>2</v>
      </c>
      <c r="H31" s="118"/>
      <c r="I31" s="116">
        <f t="shared" ref="I31:I35" si="26">SUM(L31,O31)</f>
        <v>0</v>
      </c>
      <c r="J31" s="118"/>
      <c r="K31" s="122">
        <v>2.0</v>
      </c>
      <c r="L31" s="126">
        <v>0.0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rio2k  - (Финляндия) Warrior</v>
      </c>
      <c r="V31" s="88" t="str">
        <f t="shared" si="11"/>
        <v>2:0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rio2k</v>
      </c>
      <c r="F32" s="118" t="str">
        <f t="shared" si="25"/>
        <v>Warrior</v>
      </c>
      <c r="G32" s="116">
        <f t="shared" si="8"/>
        <v>1</v>
      </c>
      <c r="H32" s="118"/>
      <c r="I32" s="116">
        <f t="shared" si="26"/>
        <v>0</v>
      </c>
      <c r="J32" s="118"/>
      <c r="K32" s="122">
        <v>1.0</v>
      </c>
      <c r="L32" s="126">
        <v>0.0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rio2k  - (Финляндия) Warrior</v>
      </c>
      <c r="V32" s="88" t="str">
        <f t="shared" si="11"/>
        <v>1:0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YOSEN</v>
      </c>
      <c r="F33" s="118" t="str">
        <f t="shared" si="25"/>
        <v>Warrior</v>
      </c>
      <c r="G33" s="116">
        <f t="shared" si="8"/>
        <v>1</v>
      </c>
      <c r="H33" s="118"/>
      <c r="I33" s="116">
        <f t="shared" si="26"/>
        <v>2</v>
      </c>
      <c r="J33" s="118"/>
      <c r="K33" s="122">
        <v>1.0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YOSEN  - (Финляндия) Warrior</v>
      </c>
      <c r="V33" s="88" t="str">
        <f t="shared" si="11"/>
        <v>1:2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YOSEN</v>
      </c>
      <c r="F34" s="118" t="str">
        <f t="shared" si="25"/>
        <v>Warrior</v>
      </c>
      <c r="G34" s="116">
        <f t="shared" si="8"/>
        <v>2</v>
      </c>
      <c r="H34" s="118"/>
      <c r="I34" s="116">
        <f t="shared" si="26"/>
        <v>0</v>
      </c>
      <c r="J34" s="118"/>
      <c r="K34" s="122">
        <v>2.0</v>
      </c>
      <c r="L34" s="126">
        <v>0.0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YOSEN  - (Финляндия) Warrior</v>
      </c>
      <c r="V34" s="88" t="str">
        <f t="shared" si="11"/>
        <v>2:0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YOSEN</v>
      </c>
      <c r="F35" s="118" t="str">
        <f t="shared" si="25"/>
        <v>Warrior</v>
      </c>
      <c r="G35" s="116">
        <f t="shared" si="8"/>
        <v>2</v>
      </c>
      <c r="H35" s="118"/>
      <c r="I35" s="116">
        <f t="shared" si="26"/>
        <v>3</v>
      </c>
      <c r="J35" s="118"/>
      <c r="K35" s="118">
        <v>2.0</v>
      </c>
      <c r="L35" s="118">
        <v>3.0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YOSEN  - (Финляндия) Warrior</v>
      </c>
      <c r="V35" s="88" t="str">
        <f t="shared" si="11"/>
        <v>2:3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YOSEN</v>
      </c>
      <c r="F36" s="118" t="str">
        <f t="shared" ref="F36:F41" si="30">$E$4</f>
        <v>rio2k</v>
      </c>
      <c r="G36" s="116">
        <f t="shared" si="8"/>
        <v>1</v>
      </c>
      <c r="H36" s="118"/>
      <c r="I36" s="116">
        <f t="shared" ref="I36:I42" si="31">SUM(L36)</f>
        <v>2</v>
      </c>
      <c r="J36" s="118"/>
      <c r="K36" s="121">
        <v>1.0</v>
      </c>
      <c r="L36" s="123">
        <v>2.0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YOSEN  - (Швеция) rio2k</v>
      </c>
      <c r="V36" s="88" t="str">
        <f t="shared" si="11"/>
        <v>1:2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YOSEN</v>
      </c>
      <c r="F37" s="118" t="str">
        <f t="shared" si="30"/>
        <v>rio2k</v>
      </c>
      <c r="G37" s="116">
        <f t="shared" si="8"/>
        <v>1</v>
      </c>
      <c r="H37" s="118"/>
      <c r="I37" s="116">
        <f t="shared" si="31"/>
        <v>2</v>
      </c>
      <c r="J37" s="118"/>
      <c r="K37" s="122">
        <v>1.0</v>
      </c>
      <c r="L37" s="126">
        <v>2.0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YOSEN  - (Швеция) rio2k</v>
      </c>
      <c r="V37" s="88" t="str">
        <f t="shared" si="11"/>
        <v>1:2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YOSEN</v>
      </c>
      <c r="F38" s="118" t="str">
        <f t="shared" si="30"/>
        <v>rio2k</v>
      </c>
      <c r="G38" s="116">
        <f t="shared" si="8"/>
        <v>0</v>
      </c>
      <c r="H38" s="118"/>
      <c r="I38" s="116">
        <f t="shared" si="31"/>
        <v>1</v>
      </c>
      <c r="J38" s="118"/>
      <c r="K38" s="122">
        <v>0.0</v>
      </c>
      <c r="L38" s="126">
        <v>1.0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YOSEN  - (Швеция) rio2k</v>
      </c>
      <c r="V38" s="88" t="str">
        <f t="shared" si="11"/>
        <v>0:1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Warrior</v>
      </c>
      <c r="F39" s="118" t="str">
        <f t="shared" si="30"/>
        <v>rio2k</v>
      </c>
      <c r="G39" s="116">
        <f t="shared" si="8"/>
        <v>0</v>
      </c>
      <c r="H39" s="118"/>
      <c r="I39" s="116">
        <f t="shared" si="31"/>
        <v>1</v>
      </c>
      <c r="J39" s="118"/>
      <c r="K39" s="122">
        <v>0.0</v>
      </c>
      <c r="L39" s="126">
        <v>1.0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Warrior  - (Швеция) rio2k</v>
      </c>
      <c r="V39" s="88" t="str">
        <f t="shared" si="11"/>
        <v>0:1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Warrior</v>
      </c>
      <c r="F40" s="118" t="str">
        <f t="shared" si="30"/>
        <v>rio2k</v>
      </c>
      <c r="G40" s="116">
        <f t="shared" si="8"/>
        <v>0</v>
      </c>
      <c r="H40" s="118"/>
      <c r="I40" s="116">
        <f t="shared" si="31"/>
        <v>2</v>
      </c>
      <c r="J40" s="118"/>
      <c r="K40" s="122">
        <v>0.0</v>
      </c>
      <c r="L40" s="126">
        <v>2.0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Warrior  - (Швеция) rio2k</v>
      </c>
      <c r="V40" s="88" t="str">
        <f t="shared" si="11"/>
        <v>0:2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Warrior</v>
      </c>
      <c r="F41" s="118" t="str">
        <f t="shared" si="30"/>
        <v>rio2k</v>
      </c>
      <c r="G41" s="116">
        <f t="shared" si="8"/>
        <v>2</v>
      </c>
      <c r="H41" s="118"/>
      <c r="I41" s="116">
        <f t="shared" si="31"/>
        <v>2</v>
      </c>
      <c r="J41" s="118"/>
      <c r="K41" s="118">
        <v>2.0</v>
      </c>
      <c r="L41" s="118">
        <v>2.0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Warrior  - (Швеция) rio2k</v>
      </c>
      <c r="V41" s="88" t="str">
        <f t="shared" si="11"/>
        <v>2:2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Warrior</v>
      </c>
      <c r="F42" s="118" t="str">
        <f t="shared" ref="F42:F47" si="35">$E$6</f>
        <v>YOSEN</v>
      </c>
      <c r="G42" s="116">
        <f t="shared" si="8"/>
        <v>1</v>
      </c>
      <c r="H42" s="118"/>
      <c r="I42" s="116">
        <f t="shared" si="31"/>
        <v>1</v>
      </c>
      <c r="J42" s="118"/>
      <c r="K42" s="121">
        <v>1.0</v>
      </c>
      <c r="L42" s="123">
        <v>1.0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Warrior  - (Чехия) YOSEN</v>
      </c>
      <c r="V42" s="88" t="str">
        <f t="shared" si="11"/>
        <v>1:1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Warrior</v>
      </c>
      <c r="F43" s="118" t="str">
        <f t="shared" si="35"/>
        <v>YOSEN</v>
      </c>
      <c r="G43" s="116">
        <f t="shared" si="8"/>
        <v>2</v>
      </c>
      <c r="H43" s="118"/>
      <c r="I43" s="116">
        <f t="shared" ref="I43:I47" si="36">SUM(L43,O43)</f>
        <v>0</v>
      </c>
      <c r="J43" s="118"/>
      <c r="K43" s="122">
        <v>2.0</v>
      </c>
      <c r="L43" s="126">
        <v>0.0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Warrior  - (Чехия) YOSEN</v>
      </c>
      <c r="V43" s="88" t="str">
        <f t="shared" si="11"/>
        <v>2:0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Warrior</v>
      </c>
      <c r="F44" s="118" t="str">
        <f t="shared" si="35"/>
        <v>YOSEN</v>
      </c>
      <c r="G44" s="116">
        <f t="shared" si="8"/>
        <v>1</v>
      </c>
      <c r="H44" s="118"/>
      <c r="I44" s="116">
        <f t="shared" si="36"/>
        <v>0</v>
      </c>
      <c r="J44" s="118"/>
      <c r="K44" s="122">
        <v>1.0</v>
      </c>
      <c r="L44" s="126">
        <v>0.0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Warrior  - (Чехия) YOSEN</v>
      </c>
      <c r="V44" s="88" t="str">
        <f t="shared" si="11"/>
        <v>1:0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rio2k</v>
      </c>
      <c r="F45" s="118" t="str">
        <f t="shared" si="35"/>
        <v>YOSEN</v>
      </c>
      <c r="G45" s="116">
        <f t="shared" si="8"/>
        <v>2</v>
      </c>
      <c r="H45" s="118"/>
      <c r="I45" s="116">
        <f t="shared" si="36"/>
        <v>2</v>
      </c>
      <c r="J45" s="118"/>
      <c r="K45" s="122">
        <v>2.0</v>
      </c>
      <c r="L45" s="126">
        <v>2.0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rio2k  - (Чехия) YOSEN</v>
      </c>
      <c r="V45" s="88" t="str">
        <f t="shared" si="11"/>
        <v>2:2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rio2k</v>
      </c>
      <c r="F46" s="118" t="str">
        <f t="shared" si="35"/>
        <v>YOSEN</v>
      </c>
      <c r="G46" s="116">
        <f t="shared" si="8"/>
        <v>0</v>
      </c>
      <c r="H46" s="118"/>
      <c r="I46" s="116">
        <f t="shared" si="36"/>
        <v>2</v>
      </c>
      <c r="J46" s="118"/>
      <c r="K46" s="122">
        <v>0.0</v>
      </c>
      <c r="L46" s="126">
        <v>2.0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rio2k  - (Чехия) YOSEN</v>
      </c>
      <c r="V46" s="88" t="str">
        <f t="shared" si="11"/>
        <v>0:2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rio2k</v>
      </c>
      <c r="F47" s="118" t="str">
        <f t="shared" si="35"/>
        <v>YOSEN</v>
      </c>
      <c r="G47" s="116">
        <f t="shared" si="8"/>
        <v>1</v>
      </c>
      <c r="H47" s="118"/>
      <c r="I47" s="116">
        <f t="shared" si="36"/>
        <v>2</v>
      </c>
      <c r="J47" s="118"/>
      <c r="K47" s="118">
        <v>1.0</v>
      </c>
      <c r="L47" s="118">
        <v>2.0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rio2k  - (Чехия) YOSEN</v>
      </c>
      <c r="V47" s="88" t="str">
        <f t="shared" si="11"/>
        <v>1:2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rio2k</v>
      </c>
      <c r="F48" s="118" t="str">
        <f t="shared" ref="F48:F53" si="40">$E$5</f>
        <v>Warrior</v>
      </c>
      <c r="G48" s="116">
        <f t="shared" si="8"/>
        <v>3</v>
      </c>
      <c r="H48" s="118"/>
      <c r="I48" s="116">
        <f>SUM(L48)</f>
        <v>2</v>
      </c>
      <c r="J48" s="118"/>
      <c r="K48" s="121">
        <v>3.0</v>
      </c>
      <c r="L48" s="123">
        <v>2.0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rio2k  - (Финляндия) Warrior</v>
      </c>
      <c r="V48" s="88" t="str">
        <f t="shared" si="11"/>
        <v>3:2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rio2k</v>
      </c>
      <c r="F49" s="118" t="str">
        <f t="shared" si="40"/>
        <v>Warrior</v>
      </c>
      <c r="G49" s="116">
        <f t="shared" si="8"/>
        <v>2</v>
      </c>
      <c r="H49" s="118"/>
      <c r="I49" s="116">
        <f t="shared" ref="I49:I53" si="41">SUM(L49,O49)</f>
        <v>2</v>
      </c>
      <c r="J49" s="118"/>
      <c r="K49" s="122">
        <v>2.0</v>
      </c>
      <c r="L49" s="126">
        <v>2.0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rio2k  - (Финляндия) Warrior</v>
      </c>
      <c r="V49" s="88" t="str">
        <f t="shared" si="11"/>
        <v>2:2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rio2k</v>
      </c>
      <c r="F50" s="118" t="str">
        <f t="shared" si="40"/>
        <v>Warrior</v>
      </c>
      <c r="G50" s="116">
        <f t="shared" si="8"/>
        <v>1</v>
      </c>
      <c r="H50" s="118"/>
      <c r="I50" s="116">
        <f t="shared" si="41"/>
        <v>1</v>
      </c>
      <c r="J50" s="118"/>
      <c r="K50" s="122">
        <v>1.0</v>
      </c>
      <c r="L50" s="126">
        <v>1.0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rio2k  - (Финляндия) Warrior</v>
      </c>
      <c r="V50" s="88" t="str">
        <f t="shared" si="11"/>
        <v>1:1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YOSEN</v>
      </c>
      <c r="F51" s="118" t="str">
        <f t="shared" si="40"/>
        <v>Warrior</v>
      </c>
      <c r="G51" s="116">
        <f t="shared" si="8"/>
        <v>1</v>
      </c>
      <c r="H51" s="118"/>
      <c r="I51" s="116">
        <f t="shared" si="41"/>
        <v>1</v>
      </c>
      <c r="J51" s="118"/>
      <c r="K51" s="122">
        <v>1.0</v>
      </c>
      <c r="L51" s="126">
        <v>1.0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YOSEN  - (Финляндия) Warrior</v>
      </c>
      <c r="V51" s="88" t="str">
        <f t="shared" si="11"/>
        <v>1:1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YOSEN</v>
      </c>
      <c r="F52" s="118" t="str">
        <f t="shared" si="40"/>
        <v>Warrior</v>
      </c>
      <c r="G52" s="116">
        <f t="shared" si="8"/>
        <v>1</v>
      </c>
      <c r="H52" s="118"/>
      <c r="I52" s="116">
        <f t="shared" si="41"/>
        <v>1</v>
      </c>
      <c r="J52" s="118"/>
      <c r="K52" s="122">
        <v>1.0</v>
      </c>
      <c r="L52" s="126">
        <v>1.0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YOSEN  - (Финляндия) Warrior</v>
      </c>
      <c r="V52" s="88" t="str">
        <f t="shared" si="11"/>
        <v>1:1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YOSEN</v>
      </c>
      <c r="F53" s="118" t="str">
        <f t="shared" si="40"/>
        <v>Warrior</v>
      </c>
      <c r="G53" s="116">
        <f t="shared" si="8"/>
        <v>2</v>
      </c>
      <c r="H53" s="118"/>
      <c r="I53" s="116">
        <f t="shared" si="41"/>
        <v>2</v>
      </c>
      <c r="J53" s="118"/>
      <c r="K53" s="118">
        <v>2.0</v>
      </c>
      <c r="L53" s="118">
        <v>2.0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YOSEN  - (Финляндия) Warrior</v>
      </c>
      <c r="V53" s="88" t="str">
        <f t="shared" si="11"/>
        <v>2:2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YOSEN</v>
      </c>
      <c r="F54" s="118" t="str">
        <f t="shared" ref="F54:F56" si="45">$E$4</f>
        <v>rio2k</v>
      </c>
      <c r="G54" s="116">
        <f t="shared" si="8"/>
        <v>0</v>
      </c>
      <c r="H54" s="118"/>
      <c r="I54" s="116">
        <f t="shared" ref="I54:I56" si="46">SUM(L54)</f>
        <v>1</v>
      </c>
      <c r="J54" s="118"/>
      <c r="K54" s="121">
        <v>0.0</v>
      </c>
      <c r="L54" s="123">
        <v>1.0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YOSEN  - (Швеция) rio2k</v>
      </c>
      <c r="V54" s="88" t="str">
        <f t="shared" si="11"/>
        <v>0:1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YOSEN</v>
      </c>
      <c r="F55" s="118" t="str">
        <f t="shared" si="45"/>
        <v>rio2k</v>
      </c>
      <c r="G55" s="116">
        <f t="shared" si="8"/>
        <v>1</v>
      </c>
      <c r="H55" s="118"/>
      <c r="I55" s="116">
        <f t="shared" si="46"/>
        <v>1</v>
      </c>
      <c r="J55" s="118"/>
      <c r="K55" s="122">
        <v>1.0</v>
      </c>
      <c r="L55" s="126">
        <v>1.0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YOSEN  - (Швеция) rio2k</v>
      </c>
      <c r="V55" s="88" t="str">
        <f t="shared" si="11"/>
        <v>1:1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YOSEN</v>
      </c>
      <c r="F56" s="118" t="str">
        <f t="shared" si="45"/>
        <v>rio2k</v>
      </c>
      <c r="G56" s="116">
        <f t="shared" si="8"/>
        <v>2</v>
      </c>
      <c r="H56" s="118"/>
      <c r="I56" s="116">
        <f t="shared" si="46"/>
        <v>0</v>
      </c>
      <c r="J56" s="118"/>
      <c r="K56" s="122">
        <v>2.0</v>
      </c>
      <c r="L56" s="126">
        <v>0.0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YOSEN  - (Швеция) rio2k</v>
      </c>
      <c r="V56" s="88" t="str">
        <f t="shared" si="11"/>
        <v>2:0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