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<sst xmlns="http://schemas.openxmlformats.org/spreadsheetml/2006/main" count="362" uniqueCount="74">
  <si>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</si>
  <si>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</si>
  <si>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</si>
  <si>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</si>
  <si>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</si>
  <si>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</si>
  <si>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</si>
  <si>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</si>
  <si>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</si>
  <si>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</si>
  <si>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</si>
  <si>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</si>
  <si>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</si>
  <si>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</si>
  <si>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</si>
  <si>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</si>
  <si>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</si>
  <si>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</si>
  <si>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</si>
  <si>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</si>
  <si>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</si>
  <si>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</si>
  <si>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</si>
  <si>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</si>
  <si>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 xml:space="preserve">Руслан С. </t>
  </si>
  <si>
    <t>Канада</t>
  </si>
  <si>
    <t>rio2k</t>
  </si>
  <si>
    <t>Дмитрий П.</t>
  </si>
  <si>
    <t>США</t>
  </si>
  <si>
    <t>MBK</t>
  </si>
  <si>
    <t>Сергей Б.</t>
  </si>
  <si>
    <t>Швеция</t>
  </si>
  <si>
    <t>Djack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</si>
  <si>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</si>
  <si>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</si>
  <si>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</si>
  <si>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</si>
  <si>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</si>
  <si>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</si>
  <si>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</si>
  <si>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</si>
  <si>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</si>
  <si>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</si>
  <si>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</si>
  <si>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</si>
  <si>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</si>
  <si>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</si>
  <si>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</si>
  <si>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</si>
  <si>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</si>
  <si>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</si>
  <si>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</si>
  <si>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 xml:space="preserve">Юрий Б. </t>
  </si>
  <si>
    <t>Швейцария</t>
  </si>
  <si>
    <t>Warrior</t>
  </si>
  <si>
    <t xml:space="preserve">Илья Я. </t>
  </si>
  <si>
    <t>Deqim</t>
  </si>
  <si>
    <t>Алексей К.</t>
  </si>
  <si>
    <t>Mutabor102</t>
  </si>
  <si>
    <t>ТУР4</t>
  </si>
  <si>
    <t>ТУР5</t>
  </si>
  <si>
    <t>ТУР6</t>
  </si>
  <si>
    <t>Евгений Б.</t>
  </si>
  <si>
    <t>Handzus</t>
  </si>
  <si>
    <t>Арсений Д.</t>
  </si>
  <si>
    <t>void</t>
  </si>
  <si>
    <t>Ренат И.</t>
  </si>
  <si>
    <t>Slippers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</si>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</sst>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0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Arial"/>
    </font>
    <font>
      <sz val="11.0"/>
      <color theme="1"/>
      <name val="Arial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color theme="1"/>
      <name val="Calibri"/>
    </font>
    <font>
      <sz val="10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3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3" fontId="12" numFmtId="0" xfId="0" applyAlignment="1" applyBorder="1" applyFont="1">
      <alignment horizontal="center" vertical="bottom"/>
    </xf>
    <xf borderId="5" fillId="0" fontId="12" numFmtId="164" xfId="0" applyAlignment="1" applyBorder="1" applyFont="1" applyNumberFormat="1">
      <alignment horizontal="center" vertical="bottom"/>
    </xf>
    <xf borderId="6" fillId="0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5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6" numFmtId="164" xfId="0" applyAlignment="1" applyBorder="1" applyFont="1" applyNumberFormat="1">
      <alignment horizontal="center" vertical="bottom"/>
    </xf>
    <xf borderId="4" fillId="0" fontId="17" numFmtId="164" xfId="0" applyAlignment="1" applyBorder="1" applyFont="1" applyNumberFormat="1">
      <alignment horizontal="center" vertical="bottom"/>
    </xf>
    <xf borderId="7" fillId="0" fontId="16" numFmtId="164" xfId="0" applyAlignment="1" applyBorder="1" applyFont="1" applyNumberFormat="1">
      <alignment horizontal="center" vertical="bottom"/>
    </xf>
    <xf borderId="0" fillId="0" fontId="16" numFmtId="164" xfId="0" applyAlignment="1" applyFont="1" applyNumberFormat="1">
      <alignment vertical="bottom"/>
    </xf>
    <xf borderId="0" fillId="0" fontId="16" numFmtId="164" xfId="0" applyAlignment="1" applyFont="1" applyNumberFormat="1">
      <alignment horizontal="center" vertical="bottom"/>
    </xf>
    <xf borderId="0" fillId="0" fontId="16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4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4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4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8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8" numFmtId="0" xfId="0" applyAlignment="1" applyFont="1">
      <alignment horizontal="center" vertical="center"/>
    </xf>
    <xf borderId="6" fillId="3" fontId="14" numFmtId="164" xfId="0" applyAlignment="1" applyBorder="1" applyFont="1" applyNumberFormat="1">
      <alignment horizontal="center" vertical="bottom"/>
    </xf>
    <xf borderId="6" fillId="0" fontId="19" numFmtId="164" xfId="0" applyAlignment="1" applyBorder="1" applyFont="1" applyNumberFormat="1">
      <alignment horizontal="center" vertical="bottom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4" numFmtId="164" xfId="0" applyAlignment="1" applyFont="1" applyNumberFormat="1">
      <alignment horizontal="center" vertical="bottom"/>
    </xf>
    <xf borderId="6" fillId="0" fontId="14" numFmtId="164" xfId="0" applyAlignment="1" applyBorder="1" applyFont="1" applyNumberFormat="1">
      <alignment horizontal="center" readingOrder="0" vertical="bottom"/>
    </xf>
    <xf borderId="6" fillId="0" fontId="14" numFmtId="0" xfId="0" applyAlignment="1" applyBorder="1" applyFont="1">
      <alignment horizontal="center"/>
    </xf>
    <xf borderId="4" fillId="3" fontId="14" numFmtId="164" xfId="0" applyAlignment="1" applyBorder="1" applyFont="1" applyNumberFormat="1">
      <alignment horizontal="center" vertical="bottom"/>
    </xf>
    <xf borderId="5" fillId="0" fontId="14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13" numFmtId="164" xfId="0" applyAlignment="1" applyFont="1" applyNumberFormat="1">
      <alignment vertical="bottom"/>
    </xf>
    <xf borderId="0" fillId="0" fontId="14" numFmtId="164" xfId="0" applyAlignment="1" applyFont="1" applyNumberFormat="1">
      <alignment horizontal="center" vertical="bottom"/>
    </xf>
    <xf borderId="0" fillId="0" fontId="14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3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4" numFmtId="164" xfId="0" applyAlignment="1" applyBorder="1" applyFont="1" applyNumberFormat="1">
      <alignment horizontal="center" vertical="center"/>
    </xf>
    <xf borderId="6" fillId="2" fontId="25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6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7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6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8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8" numFmtId="164" xfId="0" applyAlignment="1" applyBorder="1" applyFont="1" applyNumberFormat="1">
      <alignment horizontal="center" vertical="bottom"/>
    </xf>
    <xf borderId="6" fillId="0" fontId="28" numFmtId="164" xfId="0" applyAlignment="1" applyBorder="1" applyFont="1" applyNumberFormat="1">
      <alignment horizontal="center"/>
    </xf>
    <xf borderId="0" fillId="0" fontId="28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6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29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8" numFmtId="166" xfId="0" applyAlignment="1" applyBorder="1" applyFont="1" applyNumberFormat="1">
      <alignment horizontal="right" vertical="bottom"/>
    </xf>
    <xf borderId="6" fillId="0" fontId="14" numFmtId="164" xfId="0" applyAlignment="1" applyBorder="1" applyFont="1" applyNumberFormat="1">
      <alignment horizontal="center"/>
    </xf>
    <xf borderId="9" fillId="0" fontId="14" numFmtId="164" xfId="0" applyAlignment="1" applyBorder="1" applyFont="1" applyNumberFormat="1">
      <alignment horizontal="center"/>
    </xf>
    <xf borderId="3" fillId="0" fontId="14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4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7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4" numFmtId="164" xfId="0" applyAlignment="1" applyFont="1" applyNumberFormat="1">
      <alignment horizontal="center"/>
    </xf>
    <xf borderId="6" fillId="3" fontId="12" numFmtId="0" xfId="0" applyAlignment="1" applyBorder="1" applyFont="1">
      <alignment horizontal="center" readingOrder="0" vertical="center"/>
    </xf>
    <xf borderId="6" fillId="3" fontId="12" numFmtId="164" xfId="0" applyAlignment="1" applyBorder="1" applyFont="1" applyNumberFormat="1">
      <alignment horizontal="center" vertical="bottom"/>
    </xf>
    <xf borderId="6" fillId="3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6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center" vertical="center"/>
    </xf>
    <xf borderId="4" fillId="0" fontId="26" numFmtId="164" xfId="0" applyBorder="1" applyFont="1" applyNumberFormat="1"/>
    <xf borderId="9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45701.0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45701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rio2k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14</v>
      </c>
      <c r="AI3" s="22">
        <f t="array" ref="AI3">SUM(('ТУР1'!home=AF3)*(homescore=visitorscore)*ISNUMBER(visitorscore),(visitor=AF3)*(visitorscore=homescore)*ISNUMBER(homescore))</f>
        <v>6</v>
      </c>
      <c r="AJ3" s="27">
        <f t="array" ref="AJ3">SUM(('ТУР1'!home=AF3)*(homescore&lt;visitorscore),(visitor=AF3)*(visitorscore&lt;homescore))</f>
        <v>8</v>
      </c>
      <c r="AK3" s="22">
        <f t="array" ref="AK3">SUMIF('ТУР1'!home,AF3,homescore)+SUMIF(visitor,AF3,visitorscore)</f>
        <v>46</v>
      </c>
      <c r="AL3" s="27">
        <f t="array" ref="AL3">SUMIF('ТУР1'!home,AF3,visitorscore)+SUMIF(visitor,AF3,homescore)</f>
        <v>38</v>
      </c>
      <c r="AM3" s="27">
        <f t="shared" ref="AM3:AM5" si="2">AK3-AL3</f>
        <v>8</v>
      </c>
      <c r="AN3" s="22">
        <f t="array" ref="AN3">AH3*Options!$B$2+AI3*Options!$B$3+AJ3*Options!$B$4+VLOOKUP(AF3,$E$4:$F$8,2,0)</f>
        <v>48</v>
      </c>
      <c r="AO3" s="28">
        <f t="shared" ref="AO3:AO5" si="3">AK3+AM3*10000+AN3*100000000</f>
        <v>4800080046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MBK</v>
      </c>
      <c r="V4" s="20">
        <f t="array" ref="V4">VLOOKUP($U4,$AF$3:$AN$5,2,0)</f>
        <v>28</v>
      </c>
      <c r="W4" s="20">
        <f t="array" ref="W4">VLOOKUP($U4,$AF$3:$AN$5,3,0)</f>
        <v>16</v>
      </c>
      <c r="X4" s="20">
        <f t="array" ref="X4">VLOOKUP($U4,$AF$3:$AN$5,4,0)</f>
        <v>8</v>
      </c>
      <c r="Y4" s="20">
        <f t="array" ref="Y4">VLOOKUP($U4,$AF$3:$AN$5,5,0)</f>
        <v>4</v>
      </c>
      <c r="Z4" s="20">
        <f t="array" ref="Z4">VLOOKUP($U4,$AF$3:$AN$5,6,0)</f>
        <v>49</v>
      </c>
      <c r="AA4" s="20">
        <f t="array" ref="AA4">VLOOKUP($U4,$AF$3:$AN$5,7,0)</f>
        <v>34</v>
      </c>
      <c r="AB4" s="20">
        <f t="array" ref="AB4">VLOOKUP($U4,$AF$3:$AN$5,8,0)</f>
        <v>15</v>
      </c>
      <c r="AC4" s="20">
        <f t="array" ref="AC4">VLOOKUP($U4,$AF$3:$AN$5,9,0)</f>
        <v>56</v>
      </c>
      <c r="AD4" s="28"/>
      <c r="AE4" s="12"/>
      <c r="AF4" s="26" t="str">
        <f t="shared" si="1"/>
        <v>MBK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16</v>
      </c>
      <c r="AI4" s="22">
        <f t="array" ref="AI4">SUM(('ТУР1'!home=AF4)*(homescore=visitorscore)*ISNUMBER(visitorscore),(visitor=AF4)*(visitorscore=homescore)*ISNUMBER(homescore))</f>
        <v>8</v>
      </c>
      <c r="AJ4" s="27">
        <f t="array" ref="AJ4">SUM(('ТУР1'!home=AF4)*(homescore&lt;visitorscore),(visitor=AF4)*(visitorscore&lt;homescore))</f>
        <v>4</v>
      </c>
      <c r="AK4" s="22">
        <f t="array" ref="AK4">SUMIF('ТУР1'!home,AF4,homescore)+SUMIF(visitor,AF4,visitorscore)</f>
        <v>49</v>
      </c>
      <c r="AL4" s="27">
        <f t="array" ref="AL4">SUMIF('ТУР1'!home,AF4,visitorscore)+SUMIF(visitor,AF4,homescore)</f>
        <v>34</v>
      </c>
      <c r="AM4" s="27">
        <f t="shared" si="2"/>
        <v>15</v>
      </c>
      <c r="AN4" s="22">
        <f t="array" ref="AN4">AH4*Options!$B$2+AI4*Options!$B$3+AJ4*Options!$B$4+VLOOKUP(AF4,$E$4:$F$8,2,0)</f>
        <v>56</v>
      </c>
      <c r="AO4" s="28">
        <f t="shared" si="3"/>
        <v>5600150049</v>
      </c>
    </row>
    <row r="5">
      <c r="A5" s="12"/>
      <c r="B5" s="12"/>
      <c r="C5" s="33" t="s">
        <v>27</v>
      </c>
      <c r="D5" s="30" t="s">
        <v>28</v>
      </c>
      <c r="E5" s="34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rio2k</v>
      </c>
      <c r="V5" s="20">
        <f t="array" ref="V5">VLOOKUP($U5,$AF$3:$AN$5,2,0)</f>
        <v>28</v>
      </c>
      <c r="W5" s="20">
        <f t="array" ref="W5">VLOOKUP($U5,$AF$3:$AN$5,3,0)</f>
        <v>14</v>
      </c>
      <c r="X5" s="20">
        <f t="array" ref="X5">VLOOKUP($U5,$AF$3:$AN$5,4,0)</f>
        <v>6</v>
      </c>
      <c r="Y5" s="20">
        <f t="array" ref="Y5">VLOOKUP($U5,$AF$3:$AN$5,5,0)</f>
        <v>8</v>
      </c>
      <c r="Z5" s="20">
        <f t="array" ref="Z5">VLOOKUP($U5,$AF$3:$AN$5,6,0)</f>
        <v>46</v>
      </c>
      <c r="AA5" s="20">
        <f t="array" ref="AA5">VLOOKUP($U5,$AF$3:$AN$5,7,0)</f>
        <v>38</v>
      </c>
      <c r="AB5" s="20">
        <f t="array" ref="AB5">VLOOKUP($U5,$AF$3:$AN$5,8,0)</f>
        <v>8</v>
      </c>
      <c r="AC5" s="20">
        <f t="array" ref="AC5">VLOOKUP($U5,$AF$3:$AN$5,9,0)</f>
        <v>48</v>
      </c>
      <c r="AD5" s="28"/>
      <c r="AE5" s="12"/>
      <c r="AF5" s="26" t="str">
        <f t="shared" si="1"/>
        <v>Djack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3</v>
      </c>
      <c r="AI5" s="22">
        <f t="array" ref="AI5">SUM(('ТУР1'!home=AF5)*(homescore=visitorscore)*ISNUMBER(visitorscore),(visitor=AF5)*(visitorscore=homescore)*ISNUMBER(homescore))</f>
        <v>4</v>
      </c>
      <c r="AJ5" s="27">
        <f t="array" ref="AJ5">SUM(('ТУР1'!home=AF5)*(homescore&lt;visitorscore),(visitor=AF5)*(visitorscore&lt;homescore))</f>
        <v>21</v>
      </c>
      <c r="AK5" s="22">
        <f t="array" ref="AK5">SUMIF('ТУР1'!home,AF5,homescore)+SUMIF(visitor,AF5,visitorscore)</f>
        <v>30</v>
      </c>
      <c r="AL5" s="27">
        <f t="array" ref="AL5">SUMIF('ТУР1'!home,AF5,visitorscore)+SUMIF(visitor,AF5,homescore)</f>
        <v>53</v>
      </c>
      <c r="AM5" s="27">
        <f t="shared" si="2"/>
        <v>-23</v>
      </c>
      <c r="AN5" s="22">
        <f t="array" ref="AN5">AH5*Options!$B$2+AI5*Options!$B$3+AJ5*Options!$B$4+VLOOKUP(AF5,$E$4:$F$8,2,0)</f>
        <v>13</v>
      </c>
      <c r="AO5" s="28">
        <f t="shared" si="3"/>
        <v>1299770030</v>
      </c>
    </row>
    <row r="6">
      <c r="A6" s="12"/>
      <c r="B6" s="12"/>
      <c r="C6" s="33" t="s">
        <v>30</v>
      </c>
      <c r="D6" s="30" t="s">
        <v>31</v>
      </c>
      <c r="E6" s="34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Djack</v>
      </c>
      <c r="V6" s="20">
        <f t="array" ref="V6">VLOOKUP($U6,$AF$3:$AN$5,2,0)</f>
        <v>28</v>
      </c>
      <c r="W6" s="20">
        <f t="array" ref="W6">VLOOKUP($U6,$AF$3:$AN$5,3,0)</f>
        <v>3</v>
      </c>
      <c r="X6" s="20">
        <f t="array" ref="X6">VLOOKUP($U6,$AF$3:$AN$5,4,0)</f>
        <v>4</v>
      </c>
      <c r="Y6" s="20">
        <f t="array" ref="Y6">VLOOKUP($U6,$AF$3:$AN$5,5,0)</f>
        <v>21</v>
      </c>
      <c r="Z6" s="20">
        <f t="array" ref="Z6">VLOOKUP($U6,$AF$3:$AN$5,6,0)</f>
        <v>30</v>
      </c>
      <c r="AA6" s="20">
        <f t="array" ref="AA6">VLOOKUP($U6,$AF$3:$AN$5,7,0)</f>
        <v>53</v>
      </c>
      <c r="AB6" s="20">
        <f t="array" ref="AB6">VLOOKUP($U6,$AF$3:$AN$5,8,0)</f>
        <v>-23</v>
      </c>
      <c r="AC6" s="20">
        <f t="array" ref="AC6">VLOOKUP($U6,$AF$3:$AN$5,9,0)</f>
        <v>13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0.3333333333333333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rio2k</v>
      </c>
      <c r="F12" s="47" t="str">
        <f t="shared" ref="F12:F17" si="7">$E$5</f>
        <v>MBK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115.0</v>
      </c>
      <c r="U12" s="49" t="str">
        <f t="shared" ref="U12:U53" si="10">TEXT(B12,"h:mm")&amp;" "&amp;($C$1)&amp;" ("&amp;C12&amp;") "&amp;E12&amp;" "&amp;" - ("&amp;D12&amp;") "&amp;F12&amp;""</f>
        <v>8:00 Bullet shot Cup (Канада) rio2k  - (США) MBK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0"/>
      <c r="B13" s="46">
        <v>0.33611111111111114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rio2k</v>
      </c>
      <c r="F13" s="47" t="str">
        <f t="shared" si="7"/>
        <v>MBK</v>
      </c>
      <c r="G13" s="40">
        <f t="shared" si="8"/>
        <v>3</v>
      </c>
      <c r="H13" s="19"/>
      <c r="I13" s="40">
        <f t="shared" si="9"/>
        <v>3</v>
      </c>
      <c r="J13" s="19"/>
      <c r="K13" s="47">
        <v>3.0</v>
      </c>
      <c r="L13" s="47">
        <v>3.0</v>
      </c>
      <c r="M13" s="12"/>
      <c r="N13" s="12"/>
      <c r="O13" s="12"/>
      <c r="P13" s="12"/>
      <c r="Q13" s="12"/>
      <c r="R13" s="12"/>
      <c r="S13" s="12"/>
      <c r="T13" s="48">
        <v>116.0</v>
      </c>
      <c r="U13" s="49" t="str">
        <f t="shared" si="10"/>
        <v>8:04 Bullet shot Cup (Канада) rio2k  - (США) MBK</v>
      </c>
      <c r="V13" s="12" t="str">
        <f t="shared" si="11"/>
        <v>3:3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0.3388888888888889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rio2k</v>
      </c>
      <c r="F14" s="47" t="str">
        <f t="shared" si="7"/>
        <v>MBK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117.0</v>
      </c>
      <c r="U14" s="49" t="str">
        <f t="shared" si="10"/>
        <v>8:08 Bullet shot Cup (Канада) rio2k  - (США) MBK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0" t="s">
        <v>0</v>
      </c>
      <c r="B15" s="46">
        <v>0.3416666666666667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Djack</v>
      </c>
      <c r="F15" s="47" t="str">
        <f t="shared" si="7"/>
        <v>MBK</v>
      </c>
      <c r="G15" s="40">
        <f t="shared" si="8"/>
        <v>2</v>
      </c>
      <c r="H15" s="19"/>
      <c r="I15" s="40">
        <f t="shared" si="9"/>
        <v>2</v>
      </c>
      <c r="J15" s="19"/>
      <c r="K15" s="47">
        <v>2.0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118.0</v>
      </c>
      <c r="U15" s="49" t="str">
        <f t="shared" si="10"/>
        <v>8:12 Bullet shot Cup (Швеция) Djack  - (США) MBK</v>
      </c>
      <c r="V15" s="12" t="str">
        <f t="shared" si="11"/>
        <v>2:2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0.34444444444444444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Djack</v>
      </c>
      <c r="F16" s="47" t="str">
        <f t="shared" si="7"/>
        <v>MBK</v>
      </c>
      <c r="G16" s="40">
        <f t="shared" si="8"/>
        <v>1</v>
      </c>
      <c r="H16" s="19"/>
      <c r="I16" s="40">
        <f t="shared" si="9"/>
        <v>2</v>
      </c>
      <c r="J16" s="19"/>
      <c r="K16" s="47">
        <v>1.0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119.0</v>
      </c>
      <c r="U16" s="49" t="str">
        <f t="shared" si="10"/>
        <v>8:16 Bullet shot Cup (Швеция) Djack  - (США) MBK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0.3472222222222222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Djack</v>
      </c>
      <c r="F17" s="47" t="str">
        <f t="shared" si="7"/>
        <v>MBK</v>
      </c>
      <c r="G17" s="40">
        <f t="shared" si="8"/>
        <v>1</v>
      </c>
      <c r="H17" s="19"/>
      <c r="I17" s="40">
        <f t="shared" si="9"/>
        <v>2</v>
      </c>
      <c r="J17" s="19"/>
      <c r="K17" s="47">
        <v>1.0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120.0</v>
      </c>
      <c r="U17" s="49" t="str">
        <f t="shared" si="10"/>
        <v>8:20 Bullet shot Cup (Швеция) Djack  - (США) MBK</v>
      </c>
      <c r="V17" s="12" t="str">
        <f t="shared" si="11"/>
        <v>1:2</v>
      </c>
      <c r="W17" s="12"/>
      <c r="X17" s="12"/>
      <c r="Y17" s="12"/>
      <c r="Z17" s="53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4" t="s">
        <v>0</v>
      </c>
      <c r="B18" s="46">
        <v>0.35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Djack</v>
      </c>
      <c r="F18" s="47" t="str">
        <f t="shared" ref="F18:F23" si="15">$E$4</f>
        <v>rio2k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121.0</v>
      </c>
      <c r="U18" s="49" t="str">
        <f t="shared" si="10"/>
        <v>8:24 Bullet shot Cup (Швеция) Djack  - (Канада) rio2k</v>
      </c>
      <c r="V18" s="12" t="str">
        <f t="shared" si="11"/>
        <v>1:2</v>
      </c>
      <c r="W18" s="12"/>
      <c r="X18" s="12"/>
      <c r="Y18" s="12"/>
      <c r="Z18" s="53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4"/>
      <c r="B19" s="46">
        <v>0.3527777777777778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Djack</v>
      </c>
      <c r="F19" s="47" t="str">
        <f t="shared" si="15"/>
        <v>rio2k</v>
      </c>
      <c r="G19" s="40">
        <f t="shared" si="8"/>
        <v>0</v>
      </c>
      <c r="H19" s="19"/>
      <c r="I19" s="40">
        <f t="shared" ref="I19:I23" si="16">SUM(L19,O19)</f>
        <v>1</v>
      </c>
      <c r="J19" s="19"/>
      <c r="K19" s="47">
        <v>0.0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122.0</v>
      </c>
      <c r="U19" s="49" t="str">
        <f t="shared" si="10"/>
        <v>8:28 Bullet shot Cup (Швеция) Djack  - (Канада) rio2k</v>
      </c>
      <c r="V19" s="12" t="str">
        <f t="shared" si="11"/>
        <v>0:1</v>
      </c>
      <c r="W19" s="12"/>
      <c r="X19" s="55"/>
      <c r="Y19" s="12"/>
      <c r="Z19" s="53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0.35555555555555557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Djack</v>
      </c>
      <c r="F20" s="47" t="str">
        <f t="shared" si="15"/>
        <v>rio2k</v>
      </c>
      <c r="G20" s="40">
        <f t="shared" si="8"/>
        <v>0</v>
      </c>
      <c r="H20" s="19"/>
      <c r="I20" s="40">
        <f t="shared" si="16"/>
        <v>2</v>
      </c>
      <c r="J20" s="19"/>
      <c r="K20" s="47">
        <v>0.0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123.0</v>
      </c>
      <c r="U20" s="49" t="str">
        <f t="shared" si="10"/>
        <v>8:32 Bullet shot Cup (Швеция) Djack  - (Канада) rio2k</v>
      </c>
      <c r="V20" s="12" t="str">
        <f t="shared" si="11"/>
        <v>0:2</v>
      </c>
      <c r="W20" s="12"/>
      <c r="X20" s="55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0.35833333333333334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MBK</v>
      </c>
      <c r="F21" s="47" t="str">
        <f t="shared" si="15"/>
        <v>rio2k</v>
      </c>
      <c r="G21" s="40">
        <f t="shared" si="8"/>
        <v>1</v>
      </c>
      <c r="H21" s="19"/>
      <c r="I21" s="40">
        <f t="shared" si="16"/>
        <v>2</v>
      </c>
      <c r="J21" s="19"/>
      <c r="K21" s="47">
        <v>1.0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124.0</v>
      </c>
      <c r="U21" s="49" t="str">
        <f t="shared" si="10"/>
        <v>8:36 Bullet shot Cup (США) MBK  - (Канада) rio2k</v>
      </c>
      <c r="V21" s="12" t="str">
        <f t="shared" si="11"/>
        <v>1:2</v>
      </c>
      <c r="W21" s="12"/>
      <c r="X21" s="5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0.3611111111111111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MBK</v>
      </c>
      <c r="F22" s="47" t="str">
        <f t="shared" si="15"/>
        <v>rio2k</v>
      </c>
      <c r="G22" s="40">
        <f t="shared" si="8"/>
        <v>1</v>
      </c>
      <c r="H22" s="19"/>
      <c r="I22" s="40">
        <f t="shared" si="16"/>
        <v>2</v>
      </c>
      <c r="J22" s="19"/>
      <c r="K22" s="47">
        <v>1.0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125.0</v>
      </c>
      <c r="U22" s="49" t="str">
        <f t="shared" si="10"/>
        <v>8:40 Bullet shot Cup (США) MBK  - (Канада) rio2k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0.3638888888888889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MBK</v>
      </c>
      <c r="F23" s="47" t="str">
        <f t="shared" si="15"/>
        <v>rio2k</v>
      </c>
      <c r="G23" s="40">
        <f t="shared" si="8"/>
        <v>2</v>
      </c>
      <c r="H23" s="19"/>
      <c r="I23" s="40">
        <f t="shared" si="16"/>
        <v>2</v>
      </c>
      <c r="J23" s="19"/>
      <c r="K23" s="47">
        <v>2.0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126.0</v>
      </c>
      <c r="U23" s="49" t="str">
        <f t="shared" si="10"/>
        <v>8:44 Bullet shot Cup (США) MBK  - (Канада) rio2k</v>
      </c>
      <c r="V23" s="12" t="str">
        <f t="shared" si="11"/>
        <v>2:2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0.36666666666666664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MBK</v>
      </c>
      <c r="F24" s="51" t="str">
        <f t="shared" ref="F24:F29" si="20">$E$6</f>
        <v>Djack</v>
      </c>
      <c r="G24" s="40">
        <f t="shared" si="8"/>
        <v>3</v>
      </c>
      <c r="H24" s="19"/>
      <c r="I24" s="40">
        <f t="shared" ref="I24:I30" si="21">SUM(L24)</f>
        <v>1</v>
      </c>
      <c r="J24" s="19"/>
      <c r="K24" s="47">
        <v>3.0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127.0</v>
      </c>
      <c r="U24" s="49" t="str">
        <f t="shared" si="10"/>
        <v>8:48 Bullet shot Cup (США) MBK  - (Швеция) Djack</v>
      </c>
      <c r="V24" s="12" t="str">
        <f t="shared" si="11"/>
        <v>3:1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 t="s">
        <v>0</v>
      </c>
      <c r="B25" s="46">
        <v>0.36944444444444446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MBK</v>
      </c>
      <c r="F25" s="51" t="str">
        <f t="shared" si="20"/>
        <v>Djack</v>
      </c>
      <c r="G25" s="40">
        <f t="shared" si="8"/>
        <v>2</v>
      </c>
      <c r="H25" s="19"/>
      <c r="I25" s="40">
        <f t="shared" si="21"/>
        <v>0</v>
      </c>
      <c r="J25" s="19"/>
      <c r="K25" s="47">
        <v>2.0</v>
      </c>
      <c r="L25" s="47">
        <v>0.0</v>
      </c>
      <c r="M25" s="12"/>
      <c r="N25" s="12"/>
      <c r="O25" s="12"/>
      <c r="P25" s="12"/>
      <c r="Q25" s="12"/>
      <c r="R25" s="12"/>
      <c r="S25" s="12"/>
      <c r="T25" s="48">
        <v>128.0</v>
      </c>
      <c r="U25" s="49" t="str">
        <f t="shared" si="10"/>
        <v>8:52 Bullet shot Cup (США) MBK  - (Швеция) Djack</v>
      </c>
      <c r="V25" s="12" t="str">
        <f t="shared" si="11"/>
        <v>2:0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0.37222222222222223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MBK</v>
      </c>
      <c r="F26" s="51" t="str">
        <f t="shared" si="20"/>
        <v>Djack</v>
      </c>
      <c r="G26" s="40">
        <f t="shared" si="8"/>
        <v>2</v>
      </c>
      <c r="H26" s="19"/>
      <c r="I26" s="40">
        <f t="shared" si="21"/>
        <v>0</v>
      </c>
      <c r="J26" s="19"/>
      <c r="K26" s="47">
        <v>2.0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129.0</v>
      </c>
      <c r="U26" s="49" t="str">
        <f t="shared" si="10"/>
        <v>8:56 Bullet shot Cup (США) MBK  - (Швеция) Djack</v>
      </c>
      <c r="V26" s="12" t="str">
        <f t="shared" si="11"/>
        <v>2:0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0.375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rio2k</v>
      </c>
      <c r="F27" s="51" t="str">
        <f t="shared" si="20"/>
        <v>Djack</v>
      </c>
      <c r="G27" s="40">
        <f t="shared" si="8"/>
        <v>1</v>
      </c>
      <c r="H27" s="19"/>
      <c r="I27" s="40">
        <f t="shared" si="21"/>
        <v>1</v>
      </c>
      <c r="J27" s="19"/>
      <c r="K27" s="47">
        <v>1.0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130.0</v>
      </c>
      <c r="U27" s="49" t="str">
        <f t="shared" si="10"/>
        <v>9:00 Bullet shot Cup (Канада) rio2k  - (Швеция) Djack</v>
      </c>
      <c r="V27" s="12" t="str">
        <f t="shared" si="11"/>
        <v>1:1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0.37777777777777777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rio2k</v>
      </c>
      <c r="F28" s="51" t="str">
        <f t="shared" si="20"/>
        <v>Djack</v>
      </c>
      <c r="G28" s="40">
        <f t="shared" si="8"/>
        <v>3</v>
      </c>
      <c r="H28" s="19"/>
      <c r="I28" s="40">
        <f t="shared" si="21"/>
        <v>2</v>
      </c>
      <c r="J28" s="19"/>
      <c r="K28" s="47">
        <v>3.0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131.0</v>
      </c>
      <c r="U28" s="49" t="str">
        <f t="shared" si="10"/>
        <v>9:04 Bullet shot Cup (Канада) rio2k  - (Швеция) Djack</v>
      </c>
      <c r="V28" s="12" t="str">
        <f t="shared" si="11"/>
        <v>3:2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0.38055555555555554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rio2k</v>
      </c>
      <c r="F29" s="51" t="str">
        <f t="shared" si="20"/>
        <v>Djack</v>
      </c>
      <c r="G29" s="40">
        <f t="shared" si="8"/>
        <v>3</v>
      </c>
      <c r="H29" s="19"/>
      <c r="I29" s="40">
        <f t="shared" si="21"/>
        <v>1</v>
      </c>
      <c r="J29" s="19"/>
      <c r="K29" s="47">
        <v>3.0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132.0</v>
      </c>
      <c r="U29" s="49" t="str">
        <f t="shared" si="10"/>
        <v>9:08 Bullet shot Cup (Канада) rio2k  - (Швеция) Djack</v>
      </c>
      <c r="V29" s="12" t="str">
        <f t="shared" si="11"/>
        <v>3:1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0.38333333333333336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rio2k</v>
      </c>
      <c r="F30" s="47" t="str">
        <f t="shared" ref="F30:F35" si="25">$E$5</f>
        <v>MBK</v>
      </c>
      <c r="G30" s="40">
        <f t="shared" si="8"/>
        <v>2</v>
      </c>
      <c r="H30" s="19"/>
      <c r="I30" s="40">
        <f t="shared" si="21"/>
        <v>3</v>
      </c>
      <c r="J30" s="19"/>
      <c r="K30" s="47">
        <v>2.0</v>
      </c>
      <c r="L30" s="47">
        <v>3.0</v>
      </c>
      <c r="M30" s="12"/>
      <c r="N30" s="12"/>
      <c r="O30" s="12"/>
      <c r="P30" s="12"/>
      <c r="Q30" s="12"/>
      <c r="R30" s="12"/>
      <c r="S30" s="12"/>
      <c r="T30" s="48">
        <v>133.0</v>
      </c>
      <c r="U30" s="49" t="str">
        <f t="shared" si="10"/>
        <v>9:12 Bullet shot Cup (Канада) rio2k  - (США) MBK</v>
      </c>
      <c r="V30" s="12" t="str">
        <f t="shared" si="11"/>
        <v>2:3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 t="s">
        <v>0</v>
      </c>
      <c r="B31" s="46">
        <v>0.3861111111111111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rio2k</v>
      </c>
      <c r="F31" s="47" t="str">
        <f t="shared" si="25"/>
        <v>MBK</v>
      </c>
      <c r="G31" s="40">
        <f t="shared" si="8"/>
        <v>2</v>
      </c>
      <c r="H31" s="19"/>
      <c r="I31" s="40">
        <f t="shared" ref="I31:I35" si="26">SUM(L31,O31)</f>
        <v>0</v>
      </c>
      <c r="J31" s="19"/>
      <c r="K31" s="47">
        <v>2.0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134.0</v>
      </c>
      <c r="U31" s="49" t="str">
        <f t="shared" si="10"/>
        <v>9:16 Bullet shot Cup (Канада) rio2k  - (США) MBK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0.3888888888888889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rio2k</v>
      </c>
      <c r="F32" s="47" t="str">
        <f t="shared" si="25"/>
        <v>MBK</v>
      </c>
      <c r="G32" s="40">
        <f t="shared" si="8"/>
        <v>0</v>
      </c>
      <c r="H32" s="19"/>
      <c r="I32" s="40">
        <f t="shared" si="26"/>
        <v>1</v>
      </c>
      <c r="J32" s="19"/>
      <c r="K32" s="47">
        <v>0.0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135.0</v>
      </c>
      <c r="U32" s="49" t="str">
        <f t="shared" si="10"/>
        <v>9:20 Bullet shot Cup (Канада) rio2k  - (США) MBK</v>
      </c>
      <c r="V32" s="12" t="str">
        <f t="shared" si="11"/>
        <v>0:1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0.39166666666666666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Djack</v>
      </c>
      <c r="F33" s="47" t="str">
        <f t="shared" si="25"/>
        <v>MBK</v>
      </c>
      <c r="G33" s="40">
        <f t="shared" si="8"/>
        <v>0</v>
      </c>
      <c r="H33" s="19"/>
      <c r="I33" s="40">
        <f t="shared" si="26"/>
        <v>1</v>
      </c>
      <c r="J33" s="19"/>
      <c r="K33" s="47">
        <v>0.0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136.0</v>
      </c>
      <c r="U33" s="49" t="str">
        <f t="shared" si="10"/>
        <v>9:24 Bullet shot Cup (Швеция) Djack  - (США) MBK</v>
      </c>
      <c r="V33" s="12" t="str">
        <f t="shared" si="11"/>
        <v>0:1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0.39444444444444443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Djack</v>
      </c>
      <c r="F34" s="47" t="str">
        <f t="shared" si="25"/>
        <v>MBK</v>
      </c>
      <c r="G34" s="40">
        <f t="shared" si="8"/>
        <v>1</v>
      </c>
      <c r="H34" s="19"/>
      <c r="I34" s="40">
        <f t="shared" si="26"/>
        <v>2</v>
      </c>
      <c r="J34" s="19"/>
      <c r="K34" s="47">
        <v>1.0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137.0</v>
      </c>
      <c r="U34" s="49" t="str">
        <f t="shared" si="10"/>
        <v>9:28 Bullet shot Cup (Швеция) Djack  - (США) MBK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0.3972222222222222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Djack</v>
      </c>
      <c r="F35" s="47" t="str">
        <f t="shared" si="25"/>
        <v>MBK</v>
      </c>
      <c r="G35" s="40">
        <f t="shared" si="8"/>
        <v>0</v>
      </c>
      <c r="H35" s="19"/>
      <c r="I35" s="40">
        <f t="shared" si="26"/>
        <v>2</v>
      </c>
      <c r="J35" s="19"/>
      <c r="K35" s="47">
        <v>0.0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138.0</v>
      </c>
      <c r="U35" s="49" t="str">
        <f t="shared" si="10"/>
        <v>9:32 Bullet shot Cup (Швеция) Djack  - (США) MBK</v>
      </c>
      <c r="V35" s="12" t="str">
        <f t="shared" si="11"/>
        <v>0:2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0.4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Djack</v>
      </c>
      <c r="F36" s="47" t="str">
        <f t="shared" ref="F36:F41" si="30">$E$4</f>
        <v>rio2k</v>
      </c>
      <c r="G36" s="40">
        <f t="shared" si="8"/>
        <v>2</v>
      </c>
      <c r="H36" s="19"/>
      <c r="I36" s="40">
        <f t="shared" ref="I36:I42" si="31">SUM(L36)</f>
        <v>1</v>
      </c>
      <c r="J36" s="19"/>
      <c r="K36" s="47">
        <v>2.0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139.0</v>
      </c>
      <c r="U36" s="49" t="str">
        <f t="shared" si="10"/>
        <v>9:36 Bullet shot Cup (Швеция) Djack  - (Канада) rio2k</v>
      </c>
      <c r="V36" s="12" t="str">
        <f t="shared" si="11"/>
        <v>2:1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0.4027777777777778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Djack</v>
      </c>
      <c r="F37" s="47" t="str">
        <f t="shared" si="30"/>
        <v>rio2k</v>
      </c>
      <c r="G37" s="40">
        <f t="shared" si="8"/>
        <v>3</v>
      </c>
      <c r="H37" s="19"/>
      <c r="I37" s="40">
        <f t="shared" si="31"/>
        <v>1</v>
      </c>
      <c r="J37" s="19"/>
      <c r="K37" s="47">
        <v>3.0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140.0</v>
      </c>
      <c r="U37" s="49" t="str">
        <f t="shared" si="10"/>
        <v>9:40 Bullet shot Cup (Швеция) Djack  - (Канада) rio2k</v>
      </c>
      <c r="V37" s="12" t="str">
        <f t="shared" si="11"/>
        <v>3:1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0.40555555555555556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Djack</v>
      </c>
      <c r="F38" s="47" t="str">
        <f t="shared" si="30"/>
        <v>rio2k</v>
      </c>
      <c r="G38" s="40">
        <f t="shared" si="8"/>
        <v>0</v>
      </c>
      <c r="H38" s="19"/>
      <c r="I38" s="40">
        <f t="shared" si="31"/>
        <v>1</v>
      </c>
      <c r="J38" s="19"/>
      <c r="K38" s="47">
        <v>0.0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141.0</v>
      </c>
      <c r="U38" s="49" t="str">
        <f t="shared" si="10"/>
        <v>9:44 Bullet shot Cup (Швеция) Djack  - (Канада) rio2k</v>
      </c>
      <c r="V38" s="12" t="str">
        <f t="shared" si="11"/>
        <v>0:1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0.4083333333333333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MBK</v>
      </c>
      <c r="F39" s="47" t="str">
        <f t="shared" si="30"/>
        <v>rio2k</v>
      </c>
      <c r="G39" s="40">
        <f t="shared" si="8"/>
        <v>1</v>
      </c>
      <c r="H39" s="19"/>
      <c r="I39" s="40">
        <f t="shared" si="31"/>
        <v>0</v>
      </c>
      <c r="J39" s="19"/>
      <c r="K39" s="47">
        <v>1.0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142.0</v>
      </c>
      <c r="U39" s="49" t="str">
        <f t="shared" si="10"/>
        <v>9:48 Bullet shot Cup (США) MBK  - (Канада) rio2k</v>
      </c>
      <c r="V39" s="12" t="str">
        <f t="shared" si="11"/>
        <v>1:0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5"/>
      <c r="B40" s="46">
        <v>0.4111111111111111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MBK</v>
      </c>
      <c r="F40" s="47" t="str">
        <f t="shared" si="30"/>
        <v>rio2k</v>
      </c>
      <c r="G40" s="40">
        <f t="shared" si="8"/>
        <v>0</v>
      </c>
      <c r="H40" s="19"/>
      <c r="I40" s="40">
        <f t="shared" si="31"/>
        <v>1</v>
      </c>
      <c r="J40" s="19"/>
      <c r="K40" s="47">
        <v>0.0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143.0</v>
      </c>
      <c r="U40" s="49" t="str">
        <f t="shared" si="10"/>
        <v>9:52 Bullet shot Cup (США) MBK  - (Канада) rio2k</v>
      </c>
      <c r="V40" s="12" t="str">
        <f t="shared" si="11"/>
        <v>0:1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0.41388888888888886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MBK</v>
      </c>
      <c r="F41" s="47" t="str">
        <f t="shared" si="30"/>
        <v>rio2k</v>
      </c>
      <c r="G41" s="40">
        <f t="shared" si="8"/>
        <v>2</v>
      </c>
      <c r="H41" s="19"/>
      <c r="I41" s="40">
        <f t="shared" si="31"/>
        <v>1</v>
      </c>
      <c r="J41" s="19"/>
      <c r="K41" s="47">
        <v>2.0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144.0</v>
      </c>
      <c r="U41" s="49" t="str">
        <f t="shared" si="10"/>
        <v>9:56 Bullet shot Cup (США) MBK  - (Канада) rio2k</v>
      </c>
      <c r="V41" s="12" t="str">
        <f t="shared" si="11"/>
        <v>2:1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0.4166666666666667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MBK</v>
      </c>
      <c r="F42" s="47" t="str">
        <f t="shared" ref="F42:F47" si="35">$E$6</f>
        <v>Djack</v>
      </c>
      <c r="G42" s="40">
        <f t="shared" si="8"/>
        <v>2</v>
      </c>
      <c r="H42" s="19"/>
      <c r="I42" s="40">
        <f t="shared" si="31"/>
        <v>1</v>
      </c>
      <c r="J42" s="19"/>
      <c r="K42" s="47">
        <v>2.0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145.0</v>
      </c>
      <c r="U42" s="49" t="str">
        <f t="shared" si="10"/>
        <v>10:00 Bullet shot Cup (США) MBK  - (Швеция) Djack</v>
      </c>
      <c r="V42" s="12" t="str">
        <f t="shared" si="11"/>
        <v>2:1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 t="s">
        <v>0</v>
      </c>
      <c r="B43" s="46">
        <v>0.41944444444444445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MBK</v>
      </c>
      <c r="F43" s="47" t="str">
        <f t="shared" si="35"/>
        <v>Djack</v>
      </c>
      <c r="G43" s="40">
        <f t="shared" si="8"/>
        <v>2</v>
      </c>
      <c r="H43" s="19"/>
      <c r="I43" s="40">
        <f t="shared" ref="I43:I47" si="36">SUM(L43,O43)</f>
        <v>2</v>
      </c>
      <c r="J43" s="19"/>
      <c r="K43" s="47">
        <v>2.0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146.0</v>
      </c>
      <c r="U43" s="49" t="str">
        <f t="shared" si="10"/>
        <v>10:04 Bullet shot Cup (США) MBK  - (Швеция) Djack</v>
      </c>
      <c r="V43" s="12" t="str">
        <f t="shared" si="11"/>
        <v>2:2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0.4222222222222222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MBK</v>
      </c>
      <c r="F44" s="47" t="str">
        <f t="shared" si="35"/>
        <v>Djack</v>
      </c>
      <c r="G44" s="40">
        <f t="shared" si="8"/>
        <v>1</v>
      </c>
      <c r="H44" s="19"/>
      <c r="I44" s="40">
        <f t="shared" si="36"/>
        <v>1</v>
      </c>
      <c r="J44" s="19"/>
      <c r="K44" s="47">
        <v>1.0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147.0</v>
      </c>
      <c r="U44" s="49" t="str">
        <f t="shared" si="10"/>
        <v>10:08 Bullet shot Cup (США) MBK  - (Швеция) Djack</v>
      </c>
      <c r="V44" s="12" t="str">
        <f t="shared" si="11"/>
        <v>1:1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0.425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rio2k</v>
      </c>
      <c r="F45" s="47" t="str">
        <f t="shared" si="35"/>
        <v>Djack</v>
      </c>
      <c r="G45" s="40">
        <f t="shared" si="8"/>
        <v>1</v>
      </c>
      <c r="H45" s="19"/>
      <c r="I45" s="40">
        <f t="shared" si="36"/>
        <v>0</v>
      </c>
      <c r="J45" s="19"/>
      <c r="K45" s="47">
        <v>1.0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148.0</v>
      </c>
      <c r="U45" s="49" t="str">
        <f t="shared" si="10"/>
        <v>10:12 Bullet shot Cup (Канада) rio2k  - (Швеция) Djack</v>
      </c>
      <c r="V45" s="12" t="str">
        <f t="shared" si="11"/>
        <v>1:0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0.42777777777777776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rio2k</v>
      </c>
      <c r="F46" s="47" t="str">
        <f t="shared" si="35"/>
        <v>Djack</v>
      </c>
      <c r="G46" s="40">
        <f t="shared" si="8"/>
        <v>1</v>
      </c>
      <c r="H46" s="19"/>
      <c r="I46" s="40">
        <f t="shared" si="36"/>
        <v>2</v>
      </c>
      <c r="J46" s="19"/>
      <c r="K46" s="47">
        <v>1.0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149.0</v>
      </c>
      <c r="U46" s="49" t="str">
        <f t="shared" si="10"/>
        <v>10:16 Bullet shot Cup (Канада) rio2k  - (Швеция) Djack</v>
      </c>
      <c r="V46" s="12" t="str">
        <f t="shared" si="11"/>
        <v>1:2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0.4305555555555556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rio2k</v>
      </c>
      <c r="F47" s="47" t="str">
        <f t="shared" si="35"/>
        <v>Djack</v>
      </c>
      <c r="G47" s="40">
        <f t="shared" si="8"/>
        <v>3</v>
      </c>
      <c r="H47" s="19"/>
      <c r="I47" s="40">
        <f t="shared" si="36"/>
        <v>2</v>
      </c>
      <c r="J47" s="19"/>
      <c r="K47" s="47">
        <v>3.0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150.0</v>
      </c>
      <c r="U47" s="49" t="str">
        <f t="shared" si="10"/>
        <v>10:20 Bullet shot Cup (Канада) rio2k  - (Швеция) Djack</v>
      </c>
      <c r="V47" s="12" t="str">
        <f t="shared" si="11"/>
        <v>3:2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5"/>
      <c r="B48" s="46">
        <v>0.43333333333333335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rio2k</v>
      </c>
      <c r="F48" s="47" t="str">
        <f t="shared" ref="F48:F51" si="40">$E$5</f>
        <v>MBK</v>
      </c>
      <c r="G48" s="40">
        <f t="shared" si="8"/>
        <v>1</v>
      </c>
      <c r="H48" s="19"/>
      <c r="I48" s="40">
        <f>SUM(L48)</f>
        <v>1</v>
      </c>
      <c r="J48" s="19"/>
      <c r="K48" s="47">
        <v>1.0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151.0</v>
      </c>
      <c r="U48" s="49" t="str">
        <f t="shared" si="10"/>
        <v>10:24 Bullet shot Cup (Канада) rio2k  - (США) MBK</v>
      </c>
      <c r="V48" s="12" t="str">
        <f t="shared" si="11"/>
        <v>1:1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0.4361111111111111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rio2k</v>
      </c>
      <c r="F49" s="47" t="str">
        <f t="shared" si="40"/>
        <v>MBK</v>
      </c>
      <c r="G49" s="40">
        <f t="shared" si="8"/>
        <v>1</v>
      </c>
      <c r="H49" s="19"/>
      <c r="I49" s="40">
        <f t="shared" ref="I49:I53" si="41">SUM(L49,O49)</f>
        <v>2</v>
      </c>
      <c r="J49" s="19"/>
      <c r="K49" s="47">
        <v>1.0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152.0</v>
      </c>
      <c r="U49" s="49" t="str">
        <f t="shared" si="10"/>
        <v>10:28 Bullet shot Cup (Канада) rio2k  - (США) MBK</v>
      </c>
      <c r="V49" s="12" t="str">
        <f t="shared" si="11"/>
        <v>1:2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0.4388888888888889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Djack</v>
      </c>
      <c r="F50" s="47" t="str">
        <f t="shared" si="40"/>
        <v>MBK</v>
      </c>
      <c r="G50" s="40">
        <f t="shared" si="8"/>
        <v>1</v>
      </c>
      <c r="H50" s="19"/>
      <c r="I50" s="40">
        <f t="shared" si="41"/>
        <v>2</v>
      </c>
      <c r="J50" s="19"/>
      <c r="K50" s="47">
        <v>1.0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153.0</v>
      </c>
      <c r="U50" s="49" t="str">
        <f t="shared" si="10"/>
        <v>10:32 Bullet shot Cup (Швеция) Djack  - (США) MBK</v>
      </c>
      <c r="V50" s="12" t="str">
        <f t="shared" si="11"/>
        <v>1:2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 t="s">
        <v>0</v>
      </c>
      <c r="B51" s="46">
        <v>0.44166666666666665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Djack</v>
      </c>
      <c r="F51" s="47" t="str">
        <f t="shared" si="40"/>
        <v>MBK</v>
      </c>
      <c r="G51" s="40">
        <f t="shared" si="8"/>
        <v>2</v>
      </c>
      <c r="H51" s="19"/>
      <c r="I51" s="40">
        <f t="shared" si="41"/>
        <v>3</v>
      </c>
      <c r="J51" s="19"/>
      <c r="K51" s="47">
        <v>2.0</v>
      </c>
      <c r="L51" s="47">
        <v>3.0</v>
      </c>
      <c r="M51" s="12"/>
      <c r="N51" s="12"/>
      <c r="O51" s="12"/>
      <c r="P51" s="12"/>
      <c r="Q51" s="12"/>
      <c r="R51" s="12"/>
      <c r="S51" s="12"/>
      <c r="T51" s="48">
        <v>154.0</v>
      </c>
      <c r="U51" s="49" t="str">
        <f t="shared" si="10"/>
        <v>10:36 Bullet shot Cup (Швеция) Djack  - (США) MBK</v>
      </c>
      <c r="V51" s="12" t="str">
        <f t="shared" si="11"/>
        <v>2:3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0.4444444444444444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Djack</v>
      </c>
      <c r="F52" s="47" t="str">
        <f t="shared" ref="F52:F53" si="45">$E$4</f>
        <v>rio2k</v>
      </c>
      <c r="G52" s="40">
        <f t="shared" si="8"/>
        <v>2</v>
      </c>
      <c r="H52" s="19"/>
      <c r="I52" s="40">
        <f t="shared" si="41"/>
        <v>3</v>
      </c>
      <c r="J52" s="19"/>
      <c r="K52" s="47">
        <v>2.0</v>
      </c>
      <c r="L52" s="47">
        <v>3.0</v>
      </c>
      <c r="M52" s="12"/>
      <c r="N52" s="12"/>
      <c r="O52" s="12"/>
      <c r="P52" s="12"/>
      <c r="Q52" s="12"/>
      <c r="R52" s="12"/>
      <c r="S52" s="12"/>
      <c r="T52" s="48">
        <v>155.0</v>
      </c>
      <c r="U52" s="49" t="str">
        <f t="shared" si="10"/>
        <v>10:40 Bullet shot Cup (Швеция) Djack  - (Канада) rio2k</v>
      </c>
      <c r="V52" s="12" t="str">
        <f t="shared" si="11"/>
        <v>2:3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0.44722222222222224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Djack</v>
      </c>
      <c r="F53" s="47" t="str">
        <f t="shared" si="45"/>
        <v>rio2k</v>
      </c>
      <c r="G53" s="40">
        <f t="shared" si="8"/>
        <v>1</v>
      </c>
      <c r="H53" s="19"/>
      <c r="I53" s="40">
        <f t="shared" si="41"/>
        <v>2</v>
      </c>
      <c r="J53" s="19"/>
      <c r="K53" s="47">
        <v>1.0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156.0</v>
      </c>
      <c r="U53" s="49" t="str">
        <f t="shared" si="10"/>
        <v>10:44 Bullet shot Cup (Швеция) Djack  - (Канада) rio2k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1.0" footer="0.0" header="0.0" left="1.0" right="1.0" top="1.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45701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45701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rio2k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8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10</v>
      </c>
      <c r="AJ3" s="27">
        <f t="array" ref="AJ3">SUM(('ТУР1'!home=AF3)*('ТУР2'!homescore&lt;'ТУР2'!visitorscore),('ТУР2'!visitor=AF3)*('ТУР2'!visitorscore&lt;'ТУР2'!homescore))</f>
        <v>10</v>
      </c>
      <c r="AK3" s="22">
        <f t="array" ref="AK3">SUMIF('ТУР1'!home,AF3,'ТУР2'!homescore)+SUMIF('ТУР2'!visitor,AF3,'ТУР2'!visitorscore)</f>
        <v>40</v>
      </c>
      <c r="AL3" s="27">
        <f t="array" ref="AL3">SUMIF('ТУР1'!home,AF3,'ТУР2'!visitorscore)+SUMIF('ТУР2'!visitor,AF3,'ТУР2'!homescore)</f>
        <v>43</v>
      </c>
      <c r="AM3" s="27">
        <f t="shared" ref="AM3:AM5" si="2">AK3-AL3</f>
        <v>-3</v>
      </c>
      <c r="AN3" s="22">
        <f t="array" ref="AN3">AH3*Options!$B$2+AI3*Options!$B$3+AJ3*Options!$B$4+VLOOKUP(AF3,$E$4:$F$8,2,0)</f>
        <v>34</v>
      </c>
      <c r="AO3" s="28">
        <f t="shared" ref="AO3:AO5" si="3">AK3+AM3*10000+AN3*100000000</f>
        <v>3399970040</v>
      </c>
    </row>
    <row r="4">
      <c r="A4" s="12"/>
      <c r="B4" s="12"/>
      <c r="C4" s="60" t="str">
        <f>'ТУР1'!$C$4</f>
        <v>Руслан С. </v>
      </c>
      <c r="D4" s="61" t="s">
        <v>46</v>
      </c>
      <c r="E4" s="60" t="str">
        <f>'ТУР1'!$E$4</f>
        <v>rio2k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MBK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8</v>
      </c>
      <c r="Y4" s="20">
        <f t="array" ref="Y4">VLOOKUP($U4,$AF$3:$AN$5,5,0)</f>
        <v>9</v>
      </c>
      <c r="Z4" s="20">
        <f t="array" ref="Z4">VLOOKUP($U4,$AF$3:$AN$5,6,0)</f>
        <v>45</v>
      </c>
      <c r="AA4" s="20">
        <f t="array" ref="AA4">VLOOKUP($U4,$AF$3:$AN$5,7,0)</f>
        <v>41</v>
      </c>
      <c r="AB4" s="20">
        <f t="array" ref="AB4">VLOOKUP($U4,$AF$3:$AN$5,8,0)</f>
        <v>4</v>
      </c>
      <c r="AC4" s="20">
        <f t="array" ref="AC4">VLOOKUP($U4,$AF$3:$AN$5,9,0)</f>
        <v>41</v>
      </c>
      <c r="AD4" s="28"/>
      <c r="AE4" s="12"/>
      <c r="AF4" s="26" t="str">
        <f t="shared" si="1"/>
        <v>MBK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11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8</v>
      </c>
      <c r="AJ4" s="27">
        <f t="array" ref="AJ4">SUM(('ТУР1'!home=AF4)*('ТУР2'!homescore&lt;'ТУР2'!visitorscore),('ТУР2'!visitor=AF4)*('ТУР2'!visitorscore&lt;'ТУР2'!homescore))</f>
        <v>9</v>
      </c>
      <c r="AK4" s="22">
        <f t="array" ref="AK4">SUMIF('ТУР1'!home,AF4,'ТУР2'!homescore)+SUMIF('ТУР2'!visitor,AF4,'ТУР2'!visitorscore)</f>
        <v>45</v>
      </c>
      <c r="AL4" s="27">
        <f t="array" ref="AL4">SUMIF('ТУР1'!home,AF4,'ТУР2'!visitorscore)+SUMIF('ТУР2'!visitor,AF4,'ТУР2'!homescore)</f>
        <v>41</v>
      </c>
      <c r="AM4" s="27">
        <f t="shared" si="2"/>
        <v>4</v>
      </c>
      <c r="AN4" s="22">
        <f t="array" ref="AN4">AH4*Options!$B$2+AI4*Options!$B$3+AJ4*Options!$B$4+VLOOKUP(AF4,$E$4:$F$8,2,0)</f>
        <v>41</v>
      </c>
      <c r="AO4" s="28">
        <f t="shared" si="3"/>
        <v>4100040045</v>
      </c>
    </row>
    <row r="5">
      <c r="A5" s="12"/>
      <c r="B5" s="12"/>
      <c r="C5" s="60" t="str">
        <f>'ТУР1'!$C$5</f>
        <v>Дмитрий П.</v>
      </c>
      <c r="D5" s="61" t="s">
        <v>47</v>
      </c>
      <c r="E5" s="60" t="str">
        <f>'ТУР1'!$E$5</f>
        <v>MBK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Djack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6</v>
      </c>
      <c r="Y5" s="20">
        <f t="array" ref="Y5">VLOOKUP($U5,$AF$3:$AN$5,5,0)</f>
        <v>11</v>
      </c>
      <c r="Z5" s="20">
        <f t="array" ref="Z5">VLOOKUP($U5,$AF$3:$AN$5,6,0)</f>
        <v>46</v>
      </c>
      <c r="AA5" s="20">
        <f t="array" ref="AA5">VLOOKUP($U5,$AF$3:$AN$5,7,0)</f>
        <v>47</v>
      </c>
      <c r="AB5" s="20">
        <f t="array" ref="AB5">VLOOKUP($U5,$AF$3:$AN$5,8,0)</f>
        <v>-1</v>
      </c>
      <c r="AC5" s="20">
        <f t="array" ref="AC5">VLOOKUP($U5,$AF$3:$AN$5,9,0)</f>
        <v>39</v>
      </c>
      <c r="AD5" s="28"/>
      <c r="AE5" s="12"/>
      <c r="AF5" s="26" t="str">
        <f t="shared" si="1"/>
        <v>Djack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11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6</v>
      </c>
      <c r="AJ5" s="27">
        <f t="array" ref="AJ5">SUM(('ТУР1'!home=AF5)*('ТУР2'!homescore&lt;'ТУР2'!visitorscore),('ТУР2'!visitor=AF5)*('ТУР2'!visitorscore&lt;'ТУР2'!homescore))</f>
        <v>11</v>
      </c>
      <c r="AK5" s="22">
        <f t="array" ref="AK5">SUMIF('ТУР1'!home,AF5,'ТУР2'!homescore)+SUMIF('ТУР2'!visitor,AF5,'ТУР2'!visitorscore)</f>
        <v>46</v>
      </c>
      <c r="AL5" s="27">
        <f t="array" ref="AL5">SUMIF('ТУР1'!home,AF5,'ТУР2'!visitorscore)+SUMIF('ТУР2'!visitor,AF5,'ТУР2'!homescore)</f>
        <v>47</v>
      </c>
      <c r="AM5" s="27">
        <f t="shared" si="2"/>
        <v>-1</v>
      </c>
      <c r="AN5" s="22">
        <f t="array" ref="AN5">AH5*Options!$B$2+AI5*Options!$B$3+AJ5*Options!$B$4+VLOOKUP(AF5,$E$4:$F$8,2,0)</f>
        <v>39</v>
      </c>
      <c r="AO5" s="28">
        <f t="shared" si="3"/>
        <v>3899990046</v>
      </c>
    </row>
    <row r="6">
      <c r="A6" s="12"/>
      <c r="B6" s="12"/>
      <c r="C6" s="60" t="str">
        <f>'ТУР1'!$C$6</f>
        <v>Сергей Б.</v>
      </c>
      <c r="D6" s="61" t="s">
        <v>48</v>
      </c>
      <c r="E6" s="60" t="str">
        <f>'ТУР1'!$E$6</f>
        <v>Djack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rio2k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10</v>
      </c>
      <c r="Y6" s="20">
        <f t="array" ref="Y6">VLOOKUP($U6,$AF$3:$AN$5,5,0)</f>
        <v>10</v>
      </c>
      <c r="Z6" s="20">
        <f t="array" ref="Z6">VLOOKUP($U6,$AF$3:$AN$5,6,0)</f>
        <v>40</v>
      </c>
      <c r="AA6" s="20">
        <f t="array" ref="AA6">VLOOKUP($U6,$AF$3:$AN$5,7,0)</f>
        <v>43</v>
      </c>
      <c r="AB6" s="20">
        <f t="array" ref="AB6">VLOOKUP($U6,$AF$3:$AN$5,8,0)</f>
        <v>-3</v>
      </c>
      <c r="AC6" s="20">
        <f t="array" ref="AC6">VLOOKUP($U6,$AF$3:$AN$5,9,0)</f>
        <v>34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0.4583333333333333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rio2k</v>
      </c>
      <c r="F12" s="47" t="str">
        <f t="shared" ref="F12:F17" si="7">$E$5</f>
        <v>MBK</v>
      </c>
      <c r="G12" s="40">
        <f t="shared" ref="G12:G53" si="8">SUM(K12)</f>
        <v>1</v>
      </c>
      <c r="H12" s="19"/>
      <c r="I12" s="40">
        <f t="shared" ref="I12:I18" si="9">SUM(L12)</f>
        <v>2</v>
      </c>
      <c r="J12" s="19"/>
      <c r="K12" s="47">
        <v>1.0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157.0</v>
      </c>
      <c r="U12" s="49" t="str">
        <f t="shared" ref="U12:U53" si="10">TEXT(B12,"h:mm")&amp;" "&amp;($C$1)&amp;" ("&amp;C12&amp;") "&amp;E12&amp;" "&amp;" - ("&amp;D12&amp;") "&amp;F12&amp;""</f>
        <v>11:00 Bullet shot Cup (Финляндия) rio2k  - (Чехия) MBK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0.46111111111111114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rio2k</v>
      </c>
      <c r="F13" s="47" t="str">
        <f t="shared" si="7"/>
        <v>MBK</v>
      </c>
      <c r="G13" s="40">
        <f t="shared" si="8"/>
        <v>2</v>
      </c>
      <c r="H13" s="19"/>
      <c r="I13" s="40">
        <f t="shared" si="9"/>
        <v>0</v>
      </c>
      <c r="J13" s="19"/>
      <c r="K13" s="47">
        <v>2.0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158.0</v>
      </c>
      <c r="U13" s="49" t="str">
        <f t="shared" si="10"/>
        <v>11:04 Bullet shot Cup (Финляндия) rio2k  - (Чехия) MBK</v>
      </c>
      <c r="V13" s="12" t="str">
        <f t="shared" si="11"/>
        <v>2:0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0.4638888888888889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rio2k</v>
      </c>
      <c r="F14" s="47" t="str">
        <f t="shared" si="7"/>
        <v>MBK</v>
      </c>
      <c r="G14" s="40">
        <f t="shared" si="8"/>
        <v>2</v>
      </c>
      <c r="H14" s="19"/>
      <c r="I14" s="40">
        <f t="shared" si="9"/>
        <v>1</v>
      </c>
      <c r="J14" s="19"/>
      <c r="K14" s="47">
        <v>2.0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159.0</v>
      </c>
      <c r="U14" s="49" t="str">
        <f t="shared" si="10"/>
        <v>11:08 Bullet shot Cup (Финляндия) rio2k  - (Чехия) MBK</v>
      </c>
      <c r="V14" s="12" t="str">
        <f t="shared" si="11"/>
        <v>2:1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0.4666666666666667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Djack</v>
      </c>
      <c r="F15" s="47" t="str">
        <f t="shared" si="7"/>
        <v>MBK</v>
      </c>
      <c r="G15" s="40">
        <f t="shared" si="8"/>
        <v>0</v>
      </c>
      <c r="H15" s="19"/>
      <c r="I15" s="40">
        <f t="shared" si="9"/>
        <v>2</v>
      </c>
      <c r="J15" s="19"/>
      <c r="K15" s="47">
        <v>0.0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160.0</v>
      </c>
      <c r="U15" s="49" t="str">
        <f t="shared" si="10"/>
        <v>11:12 Bullet shot Cup (Германия) Djack  - (Чехия) MBK</v>
      </c>
      <c r="V15" s="12" t="str">
        <f t="shared" si="11"/>
        <v>0:2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0.46944444444444444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Djack</v>
      </c>
      <c r="F16" s="47" t="str">
        <f t="shared" si="7"/>
        <v>MBK</v>
      </c>
      <c r="G16" s="40">
        <f t="shared" si="8"/>
        <v>1</v>
      </c>
      <c r="H16" s="19"/>
      <c r="I16" s="40">
        <f t="shared" si="9"/>
        <v>2</v>
      </c>
      <c r="J16" s="19"/>
      <c r="K16" s="47">
        <v>1.0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161.0</v>
      </c>
      <c r="U16" s="49" t="str">
        <f t="shared" si="10"/>
        <v>11:16 Bullet shot Cup (Германия) Djack  - (Чехия) MBK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0.4722222222222222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Djack</v>
      </c>
      <c r="F17" s="47" t="str">
        <f t="shared" si="7"/>
        <v>MBK</v>
      </c>
      <c r="G17" s="40">
        <f t="shared" si="8"/>
        <v>2</v>
      </c>
      <c r="H17" s="19"/>
      <c r="I17" s="40">
        <f t="shared" si="9"/>
        <v>2</v>
      </c>
      <c r="J17" s="19"/>
      <c r="K17" s="47">
        <v>2.0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162.0</v>
      </c>
      <c r="U17" s="49" t="str">
        <f t="shared" si="10"/>
        <v>11:20 Bullet shot Cup (Германия) Djack  - (Чехия) MBK</v>
      </c>
      <c r="V17" s="12" t="str">
        <f t="shared" si="11"/>
        <v>2:2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0.475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Djack</v>
      </c>
      <c r="F18" s="47" t="str">
        <f t="shared" ref="F18:F23" si="15">$E$4</f>
        <v>rio2k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163.0</v>
      </c>
      <c r="U18" s="49" t="str">
        <f t="shared" si="10"/>
        <v>11:24 Bullet shot Cup (Германия) Djack  - (Финляндия) rio2k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0.4777777777777778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Djack</v>
      </c>
      <c r="F19" s="47" t="str">
        <f t="shared" si="15"/>
        <v>rio2k</v>
      </c>
      <c r="G19" s="40">
        <f t="shared" si="8"/>
        <v>2</v>
      </c>
      <c r="H19" s="19"/>
      <c r="I19" s="40">
        <f t="shared" ref="I19:I23" si="16">SUM(L19,O19)</f>
        <v>1</v>
      </c>
      <c r="J19" s="19"/>
      <c r="K19" s="47">
        <v>2.0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164.0</v>
      </c>
      <c r="U19" s="49" t="str">
        <f t="shared" si="10"/>
        <v>11:28 Bullet shot Cup (Германия) Djack  - (Финляндия) rio2k</v>
      </c>
      <c r="V19" s="12" t="str">
        <f t="shared" si="11"/>
        <v>2:1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4" t="s">
        <v>0</v>
      </c>
      <c r="B20" s="46">
        <v>0.48055555555555557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Djack</v>
      </c>
      <c r="F20" s="47" t="str">
        <f t="shared" si="15"/>
        <v>rio2k</v>
      </c>
      <c r="G20" s="40">
        <f t="shared" si="8"/>
        <v>2</v>
      </c>
      <c r="H20" s="19"/>
      <c r="I20" s="40">
        <f t="shared" si="16"/>
        <v>2</v>
      </c>
      <c r="J20" s="19"/>
      <c r="K20" s="47">
        <v>2.0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165.0</v>
      </c>
      <c r="U20" s="49" t="str">
        <f t="shared" si="10"/>
        <v>11:32 Bullet shot Cup (Германия) Djack  - (Финляндия) rio2k</v>
      </c>
      <c r="V20" s="12" t="str">
        <f t="shared" si="11"/>
        <v>2:2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0.48333333333333334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MBK</v>
      </c>
      <c r="F21" s="47" t="str">
        <f t="shared" si="15"/>
        <v>rio2k</v>
      </c>
      <c r="G21" s="40">
        <f t="shared" si="8"/>
        <v>2</v>
      </c>
      <c r="H21" s="19"/>
      <c r="I21" s="40">
        <f t="shared" si="16"/>
        <v>0</v>
      </c>
      <c r="J21" s="19" t="s">
        <v>0</v>
      </c>
      <c r="K21" s="47">
        <v>2.0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166.0</v>
      </c>
      <c r="U21" s="49" t="str">
        <f t="shared" si="10"/>
        <v>11:36 Bullet shot Cup (Чехия) MBK  - (Финляндия) rio2k</v>
      </c>
      <c r="V21" s="12" t="str">
        <f t="shared" si="11"/>
        <v>2:0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6"/>
      <c r="B22" s="46">
        <v>0.4861111111111111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MBK</v>
      </c>
      <c r="F22" s="47" t="str">
        <f t="shared" si="15"/>
        <v>rio2k</v>
      </c>
      <c r="G22" s="40">
        <f t="shared" si="8"/>
        <v>1</v>
      </c>
      <c r="H22" s="19"/>
      <c r="I22" s="40">
        <f t="shared" si="16"/>
        <v>2</v>
      </c>
      <c r="J22" s="19"/>
      <c r="K22" s="47">
        <v>1.0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167.0</v>
      </c>
      <c r="U22" s="49" t="str">
        <f t="shared" si="10"/>
        <v>11:40 Bullet shot Cup (Чехия) MBK  - (Финляндия) rio2k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4" t="s">
        <v>49</v>
      </c>
      <c r="B23" s="46">
        <v>0.4888888888888889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MBK</v>
      </c>
      <c r="F23" s="47" t="str">
        <f t="shared" si="15"/>
        <v>rio2k</v>
      </c>
      <c r="G23" s="40">
        <f t="shared" si="8"/>
        <v>1</v>
      </c>
      <c r="H23" s="19"/>
      <c r="I23" s="40">
        <f t="shared" si="16"/>
        <v>1</v>
      </c>
      <c r="J23" s="19"/>
      <c r="K23" s="47">
        <v>1.0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168.0</v>
      </c>
      <c r="U23" s="49" t="str">
        <f t="shared" si="10"/>
        <v>11:44 Bullet shot Cup (Чехия) MBK  - (Финляндия) rio2k</v>
      </c>
      <c r="V23" s="12" t="str">
        <f t="shared" si="11"/>
        <v>1:1</v>
      </c>
      <c r="W23" s="12"/>
      <c r="X23" s="55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2"/>
      <c r="B24" s="63">
        <v>0.49166666666666664</v>
      </c>
      <c r="C24" s="64" t="str">
        <f t="shared" si="17"/>
        <v>Чехия</v>
      </c>
      <c r="D24" s="65" t="str">
        <f t="shared" ref="D24:D29" si="19">TRIM($D$6)</f>
        <v>Германия</v>
      </c>
      <c r="E24" s="64" t="str">
        <f t="shared" si="18"/>
        <v>MBK</v>
      </c>
      <c r="F24" s="65" t="str">
        <f t="shared" ref="F24:F29" si="20">$E$6</f>
        <v>Djack</v>
      </c>
      <c r="G24" s="66">
        <f t="shared" si="8"/>
        <v>3</v>
      </c>
      <c r="H24" s="67"/>
      <c r="I24" s="66">
        <f t="shared" ref="I24:I30" si="21">SUM(L24)</f>
        <v>1</v>
      </c>
      <c r="J24" s="67"/>
      <c r="K24" s="47">
        <v>3.0</v>
      </c>
      <c r="L24" s="47">
        <v>1.0</v>
      </c>
      <c r="M24" s="68"/>
      <c r="N24" s="68"/>
      <c r="O24" s="68"/>
      <c r="P24" s="68"/>
      <c r="Q24" s="68"/>
      <c r="R24" s="68"/>
      <c r="S24" s="68"/>
      <c r="T24" s="48">
        <v>169.0</v>
      </c>
      <c r="U24" s="49" t="str">
        <f t="shared" si="10"/>
        <v>11:48 Bullet shot Cup (Чехия) MBK  - (Германия) Djack</v>
      </c>
      <c r="V24" s="68" t="str">
        <f t="shared" si="11"/>
        <v>3:1</v>
      </c>
      <c r="W24" s="68"/>
      <c r="X24" s="55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</row>
    <row r="25" ht="15.75" customHeight="1">
      <c r="A25" s="35"/>
      <c r="B25" s="46">
        <v>0.49444444444444446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MBK</v>
      </c>
      <c r="F25" s="51" t="str">
        <f t="shared" si="20"/>
        <v>Djack</v>
      </c>
      <c r="G25" s="40">
        <f t="shared" si="8"/>
        <v>1</v>
      </c>
      <c r="H25" s="19"/>
      <c r="I25" s="40">
        <f t="shared" si="21"/>
        <v>0</v>
      </c>
      <c r="J25" s="19"/>
      <c r="K25" s="47">
        <v>1.0</v>
      </c>
      <c r="L25" s="47">
        <v>0.0</v>
      </c>
      <c r="M25" s="12"/>
      <c r="N25" s="12"/>
      <c r="O25" s="12"/>
      <c r="P25" s="12"/>
      <c r="Q25" s="12"/>
      <c r="R25" s="12"/>
      <c r="S25" s="12"/>
      <c r="T25" s="48">
        <v>170.0</v>
      </c>
      <c r="U25" s="49" t="str">
        <f t="shared" si="10"/>
        <v>11:52 Bullet shot Cup (Чехия) MBK  - (Германия) Djack</v>
      </c>
      <c r="V25" s="12" t="str">
        <f t="shared" si="11"/>
        <v>1:0</v>
      </c>
      <c r="W25" s="12"/>
      <c r="X25" s="55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0.49722222222222223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MBK</v>
      </c>
      <c r="F26" s="51" t="str">
        <f t="shared" si="20"/>
        <v>Djack</v>
      </c>
      <c r="G26" s="40">
        <f t="shared" si="8"/>
        <v>0</v>
      </c>
      <c r="H26" s="19"/>
      <c r="I26" s="40">
        <f t="shared" si="21"/>
        <v>2</v>
      </c>
      <c r="J26" s="19"/>
      <c r="K26" s="47">
        <v>0.0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171.0</v>
      </c>
      <c r="U26" s="49" t="str">
        <f t="shared" si="10"/>
        <v>11:56 Bullet shot Cup (Чехия) MBK  - (Германия) Djack</v>
      </c>
      <c r="V26" s="12" t="str">
        <f t="shared" si="11"/>
        <v>0:2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0.5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rio2k</v>
      </c>
      <c r="F27" s="51" t="str">
        <f t="shared" si="20"/>
        <v>Djack</v>
      </c>
      <c r="G27" s="40">
        <f t="shared" si="8"/>
        <v>0</v>
      </c>
      <c r="H27" s="19"/>
      <c r="I27" s="40">
        <f t="shared" si="21"/>
        <v>2</v>
      </c>
      <c r="J27" s="19"/>
      <c r="K27" s="47">
        <v>0.0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172.0</v>
      </c>
      <c r="U27" s="49" t="str">
        <f t="shared" si="10"/>
        <v>12:00 Bullet shot Cup (Финляндия) rio2k  - (Германия) Djack</v>
      </c>
      <c r="V27" s="12" t="str">
        <f t="shared" si="11"/>
        <v>0:2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0.5027777777777778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rio2k</v>
      </c>
      <c r="F28" s="51" t="str">
        <f t="shared" si="20"/>
        <v>Djack</v>
      </c>
      <c r="G28" s="40">
        <f t="shared" si="8"/>
        <v>1</v>
      </c>
      <c r="H28" s="19"/>
      <c r="I28" s="40">
        <f t="shared" si="21"/>
        <v>2</v>
      </c>
      <c r="J28" s="19"/>
      <c r="K28" s="47">
        <v>1.0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173.0</v>
      </c>
      <c r="U28" s="49" t="str">
        <f t="shared" si="10"/>
        <v>12:04 Bullet shot Cup (Финляндия) rio2k  - (Германия) Djack</v>
      </c>
      <c r="V28" s="12" t="str">
        <f t="shared" si="11"/>
        <v>1:2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0.5055555555555555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rio2k</v>
      </c>
      <c r="F29" s="51" t="str">
        <f t="shared" si="20"/>
        <v>Djack</v>
      </c>
      <c r="G29" s="40">
        <f t="shared" si="8"/>
        <v>1</v>
      </c>
      <c r="H29" s="19"/>
      <c r="I29" s="40">
        <f t="shared" si="21"/>
        <v>2</v>
      </c>
      <c r="J29" s="19"/>
      <c r="K29" s="47">
        <v>1.0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174.0</v>
      </c>
      <c r="U29" s="49" t="str">
        <f t="shared" si="10"/>
        <v>12:08 Bullet shot Cup (Финляндия) rio2k  - (Германия) Djack</v>
      </c>
      <c r="V29" s="12" t="str">
        <f t="shared" si="11"/>
        <v>1:2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0.5083333333333333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rio2k</v>
      </c>
      <c r="F30" s="47" t="str">
        <f t="shared" ref="F30:F35" si="25">$E$5</f>
        <v>MBK</v>
      </c>
      <c r="G30" s="40">
        <f t="shared" si="8"/>
        <v>1</v>
      </c>
      <c r="H30" s="19"/>
      <c r="I30" s="40">
        <f t="shared" si="21"/>
        <v>2</v>
      </c>
      <c r="J30" s="19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175.0</v>
      </c>
      <c r="U30" s="49" t="str">
        <f t="shared" si="10"/>
        <v>12:12 Bullet shot Cup (Финляндия) rio2k  - (Чехия) MBK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0.5111111111111111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rio2k</v>
      </c>
      <c r="F31" s="47" t="str">
        <f t="shared" si="25"/>
        <v>MBK</v>
      </c>
      <c r="G31" s="40">
        <f t="shared" si="8"/>
        <v>2</v>
      </c>
      <c r="H31" s="19"/>
      <c r="I31" s="40">
        <f t="shared" ref="I31:I35" si="26">SUM(L31,O31)</f>
        <v>1</v>
      </c>
      <c r="J31" s="19"/>
      <c r="K31" s="47">
        <v>2.0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176.0</v>
      </c>
      <c r="U31" s="49" t="str">
        <f t="shared" si="10"/>
        <v>12:16 Bullet shot Cup (Финляндия) rio2k  - (Чехия) MBK</v>
      </c>
      <c r="V31" s="12" t="str">
        <f t="shared" si="11"/>
        <v>2:1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0.5138888888888888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rio2k</v>
      </c>
      <c r="F32" s="47" t="str">
        <f t="shared" si="25"/>
        <v>MBK</v>
      </c>
      <c r="G32" s="40">
        <f t="shared" si="8"/>
        <v>1</v>
      </c>
      <c r="H32" s="19"/>
      <c r="I32" s="40">
        <f t="shared" si="26"/>
        <v>1</v>
      </c>
      <c r="J32" s="19"/>
      <c r="K32" s="47">
        <v>1.0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177.0</v>
      </c>
      <c r="U32" s="49" t="str">
        <f t="shared" si="10"/>
        <v>12:20 Bullet shot Cup (Финляндия) rio2k  - (Чехия) MBK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0.5166666666666667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Djack</v>
      </c>
      <c r="F33" s="47" t="str">
        <f t="shared" si="25"/>
        <v>MBK</v>
      </c>
      <c r="G33" s="40">
        <f t="shared" si="8"/>
        <v>2</v>
      </c>
      <c r="H33" s="19"/>
      <c r="I33" s="40">
        <f t="shared" si="26"/>
        <v>1</v>
      </c>
      <c r="J33" s="19"/>
      <c r="K33" s="47">
        <v>2.0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178.0</v>
      </c>
      <c r="U33" s="49" t="str">
        <f t="shared" si="10"/>
        <v>12:24 Bullet shot Cup (Германия) Djack  - (Чехия) MBK</v>
      </c>
      <c r="V33" s="12" t="str">
        <f t="shared" si="11"/>
        <v>2:1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0.5194444444444445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Djack</v>
      </c>
      <c r="F34" s="47" t="str">
        <f t="shared" si="25"/>
        <v>MBK</v>
      </c>
      <c r="G34" s="40">
        <f t="shared" si="8"/>
        <v>2</v>
      </c>
      <c r="H34" s="19"/>
      <c r="I34" s="40">
        <f t="shared" si="26"/>
        <v>2</v>
      </c>
      <c r="J34" s="19"/>
      <c r="K34" s="47">
        <v>2.0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179.0</v>
      </c>
      <c r="U34" s="49" t="str">
        <f t="shared" si="10"/>
        <v>12:28 Bullet shot Cup (Германия) Djack  - (Чехия) MBK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0.5222222222222223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Djack</v>
      </c>
      <c r="F35" s="47" t="str">
        <f t="shared" si="25"/>
        <v>MBK</v>
      </c>
      <c r="G35" s="40">
        <f t="shared" si="8"/>
        <v>3</v>
      </c>
      <c r="H35" s="19"/>
      <c r="I35" s="40">
        <f t="shared" si="26"/>
        <v>1</v>
      </c>
      <c r="J35" s="19"/>
      <c r="K35" s="47">
        <v>3.0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180.0</v>
      </c>
      <c r="U35" s="49" t="str">
        <f t="shared" si="10"/>
        <v>12:32 Bullet shot Cup (Германия) Djack  - (Чехия) MBK</v>
      </c>
      <c r="V35" s="12" t="str">
        <f t="shared" si="11"/>
        <v>3:1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5"/>
      <c r="B36" s="46">
        <v>0.525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Djack</v>
      </c>
      <c r="F36" s="47" t="str">
        <f t="shared" ref="F36:F41" si="30">$E$4</f>
        <v>rio2k</v>
      </c>
      <c r="G36" s="40">
        <f t="shared" si="8"/>
        <v>0</v>
      </c>
      <c r="H36" s="19"/>
      <c r="I36" s="40">
        <f t="shared" ref="I36:I42" si="31">SUM(L36)</f>
        <v>2</v>
      </c>
      <c r="J36" s="19"/>
      <c r="K36" s="47">
        <v>0.0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181.0</v>
      </c>
      <c r="U36" s="49" t="str">
        <f t="shared" si="10"/>
        <v>12:36 Bullet shot Cup (Германия) Djack  - (Финляндия) rio2k</v>
      </c>
      <c r="V36" s="12" t="str">
        <f t="shared" si="11"/>
        <v>0:2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0.5277777777777778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Djack</v>
      </c>
      <c r="F37" s="47" t="str">
        <f t="shared" si="30"/>
        <v>rio2k</v>
      </c>
      <c r="G37" s="40">
        <f t="shared" si="8"/>
        <v>2</v>
      </c>
      <c r="H37" s="19"/>
      <c r="I37" s="40">
        <f t="shared" si="31"/>
        <v>0</v>
      </c>
      <c r="J37" s="19"/>
      <c r="K37" s="47">
        <v>2.0</v>
      </c>
      <c r="L37" s="47">
        <v>0.0</v>
      </c>
      <c r="M37" s="12"/>
      <c r="N37" s="12"/>
      <c r="O37" s="12"/>
      <c r="P37" s="12"/>
      <c r="Q37" s="12"/>
      <c r="R37" s="12"/>
      <c r="S37" s="12"/>
      <c r="T37" s="48">
        <v>182.0</v>
      </c>
      <c r="U37" s="49" t="str">
        <f t="shared" si="10"/>
        <v>12:40 Bullet shot Cup (Германия) Djack  - (Финляндия) rio2k</v>
      </c>
      <c r="V37" s="12" t="str">
        <f t="shared" si="11"/>
        <v>2:0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0.5305555555555556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Djack</v>
      </c>
      <c r="F38" s="47" t="str">
        <f t="shared" si="30"/>
        <v>rio2k</v>
      </c>
      <c r="G38" s="40">
        <f t="shared" si="8"/>
        <v>2</v>
      </c>
      <c r="H38" s="19"/>
      <c r="I38" s="40">
        <f t="shared" si="31"/>
        <v>2</v>
      </c>
      <c r="J38" s="19"/>
      <c r="K38" s="47">
        <v>2.0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183.0</v>
      </c>
      <c r="U38" s="49" t="str">
        <f t="shared" si="10"/>
        <v>12:44 Bullet shot Cup (Германия) Djack  - (Финляндия) rio2k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0.5333333333333333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MBK</v>
      </c>
      <c r="F39" s="47" t="str">
        <f t="shared" si="30"/>
        <v>rio2k</v>
      </c>
      <c r="G39" s="40">
        <f t="shared" si="8"/>
        <v>2</v>
      </c>
      <c r="H39" s="19"/>
      <c r="I39" s="40">
        <f t="shared" si="31"/>
        <v>3</v>
      </c>
      <c r="J39" s="19"/>
      <c r="K39" s="47">
        <v>2.0</v>
      </c>
      <c r="L39" s="47">
        <v>3.0</v>
      </c>
      <c r="M39" s="12"/>
      <c r="N39" s="12"/>
      <c r="O39" s="12"/>
      <c r="P39" s="12"/>
      <c r="Q39" s="12"/>
      <c r="R39" s="12"/>
      <c r="S39" s="12"/>
      <c r="T39" s="48">
        <v>184.0</v>
      </c>
      <c r="U39" s="49" t="str">
        <f t="shared" si="10"/>
        <v>12:48 Bullet shot Cup (Чехия) MBK  - (Финляндия) rio2k</v>
      </c>
      <c r="V39" s="12" t="str">
        <f t="shared" si="11"/>
        <v>2:3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0.5361111111111111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MBK</v>
      </c>
      <c r="F40" s="47" t="str">
        <f t="shared" si="30"/>
        <v>rio2k</v>
      </c>
      <c r="G40" s="40">
        <f t="shared" si="8"/>
        <v>1</v>
      </c>
      <c r="H40" s="19"/>
      <c r="I40" s="40">
        <f t="shared" si="31"/>
        <v>1</v>
      </c>
      <c r="J40" s="19"/>
      <c r="K40" s="47">
        <v>1.0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185.0</v>
      </c>
      <c r="U40" s="49" t="str">
        <f t="shared" si="10"/>
        <v>12:52 Bullet shot Cup (Чехия) MBK  - (Финляндия) rio2k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0.5388888888888889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MBK</v>
      </c>
      <c r="F41" s="47" t="str">
        <f t="shared" si="30"/>
        <v>rio2k</v>
      </c>
      <c r="G41" s="40">
        <f t="shared" si="8"/>
        <v>2</v>
      </c>
      <c r="H41" s="19"/>
      <c r="I41" s="40">
        <f t="shared" si="31"/>
        <v>2</v>
      </c>
      <c r="J41" s="19"/>
      <c r="K41" s="47">
        <v>2.0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186.0</v>
      </c>
      <c r="U41" s="49" t="str">
        <f t="shared" si="10"/>
        <v>12:56 Bullet shot Cup (Чехия) MBK  - (Финляндия) rio2k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0.5416666666666666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MBK</v>
      </c>
      <c r="F42" s="47" t="str">
        <f t="shared" ref="F42:F47" si="35">$E$6</f>
        <v>Djack</v>
      </c>
      <c r="G42" s="40">
        <f t="shared" si="8"/>
        <v>3</v>
      </c>
      <c r="H42" s="19"/>
      <c r="I42" s="40">
        <f t="shared" si="31"/>
        <v>1</v>
      </c>
      <c r="J42" s="19"/>
      <c r="K42" s="47">
        <v>3.0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187.0</v>
      </c>
      <c r="U42" s="49" t="str">
        <f t="shared" si="10"/>
        <v>13:00 Bullet shot Cup (Чехия) MBK  - (Германия) Djack</v>
      </c>
      <c r="V42" s="12" t="str">
        <f t="shared" si="11"/>
        <v>3:1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0.5444444444444444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MBK</v>
      </c>
      <c r="F43" s="47" t="str">
        <f t="shared" si="35"/>
        <v>Djack</v>
      </c>
      <c r="G43" s="40">
        <f t="shared" si="8"/>
        <v>3</v>
      </c>
      <c r="H43" s="19"/>
      <c r="I43" s="40">
        <f t="shared" ref="I43:I47" si="36">SUM(L43,O43)</f>
        <v>1</v>
      </c>
      <c r="J43" s="19"/>
      <c r="K43" s="47">
        <v>3.0</v>
      </c>
      <c r="L43" s="47">
        <v>1.0</v>
      </c>
      <c r="M43" s="12" t="s">
        <v>0</v>
      </c>
      <c r="N43" s="12"/>
      <c r="O43" s="12"/>
      <c r="P43" s="12"/>
      <c r="Q43" s="12"/>
      <c r="R43" s="12"/>
      <c r="S43" s="12"/>
      <c r="T43" s="48">
        <v>188.0</v>
      </c>
      <c r="U43" s="49" t="str">
        <f t="shared" si="10"/>
        <v>13:04 Bullet shot Cup (Чехия) MBK  - (Германия) Djack</v>
      </c>
      <c r="V43" s="12" t="str">
        <f t="shared" si="11"/>
        <v>3:1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 t="s">
        <v>0</v>
      </c>
      <c r="B44" s="46">
        <v>0.5472222222222223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MBK</v>
      </c>
      <c r="F44" s="47" t="str">
        <f t="shared" si="35"/>
        <v>Djack</v>
      </c>
      <c r="G44" s="40">
        <f t="shared" si="8"/>
        <v>3</v>
      </c>
      <c r="H44" s="19"/>
      <c r="I44" s="40">
        <f t="shared" si="36"/>
        <v>2</v>
      </c>
      <c r="J44" s="19"/>
      <c r="K44" s="47">
        <v>3.0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189.0</v>
      </c>
      <c r="U44" s="49" t="str">
        <f t="shared" si="10"/>
        <v>13:08 Bullet shot Cup (Чехия) MBK  - (Германия) Djack</v>
      </c>
      <c r="V44" s="12" t="str">
        <f t="shared" si="11"/>
        <v>3:2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0.55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rio2k</v>
      </c>
      <c r="F45" s="47" t="str">
        <f t="shared" si="35"/>
        <v>Djack</v>
      </c>
      <c r="G45" s="40">
        <f t="shared" si="8"/>
        <v>2</v>
      </c>
      <c r="H45" s="19"/>
      <c r="I45" s="40">
        <f t="shared" si="36"/>
        <v>2</v>
      </c>
      <c r="J45" s="19"/>
      <c r="K45" s="47">
        <v>2.0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190.0</v>
      </c>
      <c r="U45" s="49" t="str">
        <f t="shared" si="10"/>
        <v>13:12 Bullet shot Cup (Финляндия) rio2k  - (Германия) Djack</v>
      </c>
      <c r="V45" s="12" t="str">
        <f t="shared" si="11"/>
        <v>2:2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0.5527777777777778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rio2k</v>
      </c>
      <c r="F46" s="47" t="str">
        <f t="shared" si="35"/>
        <v>Djack</v>
      </c>
      <c r="G46" s="40">
        <f t="shared" si="8"/>
        <v>2</v>
      </c>
      <c r="H46" s="19"/>
      <c r="I46" s="40">
        <f t="shared" si="36"/>
        <v>2</v>
      </c>
      <c r="J46" s="19"/>
      <c r="K46" s="47">
        <v>2.0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191.0</v>
      </c>
      <c r="U46" s="49" t="str">
        <f t="shared" si="10"/>
        <v>13:16 Bullet shot Cup (Финляндия) rio2k  - (Германия) Djack</v>
      </c>
      <c r="V46" s="12" t="str">
        <f t="shared" si="11"/>
        <v>2:2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0.5555555555555556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rio2k</v>
      </c>
      <c r="F47" s="47" t="str">
        <f t="shared" si="35"/>
        <v>Djack</v>
      </c>
      <c r="G47" s="40">
        <f t="shared" si="8"/>
        <v>2</v>
      </c>
      <c r="H47" s="19"/>
      <c r="I47" s="40">
        <f t="shared" si="36"/>
        <v>3</v>
      </c>
      <c r="J47" s="19"/>
      <c r="K47" s="47">
        <v>2.0</v>
      </c>
      <c r="L47" s="47">
        <v>3.0</v>
      </c>
      <c r="M47" s="12"/>
      <c r="N47" s="12"/>
      <c r="O47" s="12"/>
      <c r="P47" s="12"/>
      <c r="Q47" s="12"/>
      <c r="R47" s="12"/>
      <c r="S47" s="12"/>
      <c r="T47" s="48">
        <v>192.0</v>
      </c>
      <c r="U47" s="49" t="str">
        <f t="shared" si="10"/>
        <v>13:20 Bullet shot Cup (Финляндия) rio2k  - (Германия) Djack</v>
      </c>
      <c r="V47" s="12" t="str">
        <f t="shared" si="11"/>
        <v>2:3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0.5583333333333333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rio2k</v>
      </c>
      <c r="F48" s="47" t="str">
        <f t="shared" ref="F48:F51" si="40">$E$5</f>
        <v>MBK</v>
      </c>
      <c r="G48" s="40">
        <f t="shared" si="8"/>
        <v>0</v>
      </c>
      <c r="H48" s="19"/>
      <c r="I48" s="40">
        <f>SUM(L48)</f>
        <v>0</v>
      </c>
      <c r="J48" s="19"/>
      <c r="K48" s="47">
        <v>0.0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193.0</v>
      </c>
      <c r="U48" s="49" t="str">
        <f t="shared" si="10"/>
        <v>13:24 Bullet shot Cup (Финляндия) rio2k  - (Чехия) MBK</v>
      </c>
      <c r="V48" s="12" t="str">
        <f t="shared" si="11"/>
        <v>0:0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0.5611111111111111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rio2k</v>
      </c>
      <c r="F49" s="47" t="str">
        <f t="shared" si="40"/>
        <v>MBK</v>
      </c>
      <c r="G49" s="40">
        <f t="shared" si="8"/>
        <v>2</v>
      </c>
      <c r="H49" s="19"/>
      <c r="I49" s="40">
        <f t="shared" ref="I49:I53" si="41">SUM(L49,O49)</f>
        <v>2</v>
      </c>
      <c r="J49" s="19"/>
      <c r="K49" s="47">
        <v>2.0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194.0</v>
      </c>
      <c r="U49" s="49" t="str">
        <f t="shared" si="10"/>
        <v>13:28 Bullet shot Cup (Финляндия) rio2k  - (Чехия) MBK</v>
      </c>
      <c r="V49" s="12" t="str">
        <f t="shared" si="11"/>
        <v>2:2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0.5638888888888889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Djack</v>
      </c>
      <c r="F50" s="47" t="str">
        <f t="shared" si="40"/>
        <v>MBK</v>
      </c>
      <c r="G50" s="40">
        <f t="shared" si="8"/>
        <v>2</v>
      </c>
      <c r="H50" s="19"/>
      <c r="I50" s="40">
        <f t="shared" si="41"/>
        <v>1</v>
      </c>
      <c r="J50" s="19"/>
      <c r="K50" s="47">
        <v>2.0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195.0</v>
      </c>
      <c r="U50" s="49" t="str">
        <f t="shared" si="10"/>
        <v>13:32 Bullet shot Cup (Германия) Djack  - (Чехия) MBK</v>
      </c>
      <c r="V50" s="12" t="str">
        <f t="shared" si="11"/>
        <v>2:1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0.5666666666666667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Djack</v>
      </c>
      <c r="F51" s="47" t="str">
        <f t="shared" si="40"/>
        <v>MBK</v>
      </c>
      <c r="G51" s="40">
        <f t="shared" si="8"/>
        <v>2</v>
      </c>
      <c r="H51" s="19"/>
      <c r="I51" s="40">
        <f t="shared" si="41"/>
        <v>3</v>
      </c>
      <c r="J51" s="19"/>
      <c r="K51" s="47">
        <v>2.0</v>
      </c>
      <c r="L51" s="47">
        <v>3.0</v>
      </c>
      <c r="M51" s="12"/>
      <c r="N51" s="12"/>
      <c r="O51" s="12"/>
      <c r="P51" s="12"/>
      <c r="Q51" s="12"/>
      <c r="R51" s="12"/>
      <c r="S51" s="12"/>
      <c r="T51" s="48">
        <v>196.0</v>
      </c>
      <c r="U51" s="49" t="str">
        <f t="shared" si="10"/>
        <v>13:36 Bullet shot Cup (Германия) Djack  - (Чехия) MBK</v>
      </c>
      <c r="V51" s="12" t="str">
        <f t="shared" si="11"/>
        <v>2:3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0.5694444444444444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Djack</v>
      </c>
      <c r="F52" s="47" t="str">
        <f t="shared" ref="F52:F53" si="45">$E$4</f>
        <v>rio2k</v>
      </c>
      <c r="G52" s="40">
        <f t="shared" si="8"/>
        <v>0</v>
      </c>
      <c r="H52" s="19"/>
      <c r="I52" s="40">
        <f t="shared" si="41"/>
        <v>2</v>
      </c>
      <c r="J52" s="19"/>
      <c r="K52" s="47">
        <v>0.0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197.0</v>
      </c>
      <c r="U52" s="49" t="str">
        <f t="shared" si="10"/>
        <v>13:40 Bullet shot Cup (Германия) Djack  - (Финляндия) rio2k</v>
      </c>
      <c r="V52" s="12" t="str">
        <f t="shared" si="11"/>
        <v>0:2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0.5722222222222222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Djack</v>
      </c>
      <c r="F53" s="47" t="str">
        <f t="shared" si="45"/>
        <v>rio2k</v>
      </c>
      <c r="G53" s="40">
        <f t="shared" si="8"/>
        <v>3</v>
      </c>
      <c r="H53" s="19"/>
      <c r="I53" s="40">
        <f t="shared" si="41"/>
        <v>1</v>
      </c>
      <c r="J53" s="19"/>
      <c r="K53" s="47">
        <v>3.0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198.0</v>
      </c>
      <c r="U53" s="49" t="str">
        <f t="shared" si="10"/>
        <v>13:44 Bullet shot Cup (Германия) Djack  - (Финляндия) rio2k</v>
      </c>
      <c r="V53" s="12" t="str">
        <f t="shared" si="11"/>
        <v>3:1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9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9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9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9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9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9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9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9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69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69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45701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45701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Warrior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12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8</v>
      </c>
      <c r="AJ3" s="27">
        <f t="array" ref="AJ3">SUM(('ТУР3'!home=AF3)*('ТУР3'!homescore&lt;'ТУР3'!visitorscore),('ТУР3'!visitor=AF3)*('ТУР3'!visitorscore&lt;'ТУР3'!homescore))</f>
        <v>8</v>
      </c>
      <c r="AK3" s="22">
        <f t="array" ref="AK3">SUMIF('ТУР3'!home,AF3,'ТУР3'!homescore)+SUMIF('ТУР3'!visitor,AF3,'ТУР3'!visitorscore)</f>
        <v>47</v>
      </c>
      <c r="AL3" s="27">
        <f t="array" ref="AL3">SUMIF('ТУР3'!home,AF3,'ТУР3'!visitorscore)+SUMIF('ТУР3'!visitor,AF3,'ТУР3'!homescore)</f>
        <v>42</v>
      </c>
      <c r="AM3" s="27">
        <f t="shared" ref="AM3:AM5" si="2">AK3-AL3</f>
        <v>5</v>
      </c>
      <c r="AN3" s="22">
        <f t="array" ref="AN3">AH3*Options!$B$2+AI3*Options!$B$3+AJ3*Options!$B$4+VLOOKUP(AF3,$E$4:$F$8,2,0)</f>
        <v>44</v>
      </c>
      <c r="AO3" s="28">
        <f t="shared" ref="AO3:AO5" si="3">AK3+AM3*10000+AN3*100000000</f>
        <v>4400050047</v>
      </c>
    </row>
    <row r="4">
      <c r="A4" s="12"/>
      <c r="B4" s="12"/>
      <c r="C4" s="72" t="s">
        <v>52</v>
      </c>
      <c r="D4" s="30" t="s">
        <v>53</v>
      </c>
      <c r="E4" s="73" t="s">
        <v>54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Warrior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8</v>
      </c>
      <c r="Y4" s="20">
        <f t="array" ref="Y4">VLOOKUP($U4,$AF$3:$AN$5,5,0)</f>
        <v>8</v>
      </c>
      <c r="Z4" s="20">
        <f t="array" ref="Z4">VLOOKUP($U4,$AF$3:$AN$5,6,0)</f>
        <v>47</v>
      </c>
      <c r="AA4" s="20">
        <f t="array" ref="AA4">VLOOKUP($U4,$AF$3:$AN$5,7,0)</f>
        <v>42</v>
      </c>
      <c r="AB4" s="20">
        <f t="array" ref="AB4">VLOOKUP($U4,$AF$3:$AN$5,8,0)</f>
        <v>5</v>
      </c>
      <c r="AC4" s="20">
        <f t="array" ref="AC4">VLOOKUP($U4,$AF$3:$AN$5,9,0)</f>
        <v>44</v>
      </c>
      <c r="AD4" s="28"/>
      <c r="AE4" s="12"/>
      <c r="AF4" s="26" t="str">
        <f t="shared" si="1"/>
        <v>Deqim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9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9</v>
      </c>
      <c r="AJ4" s="27">
        <f t="array" ref="AJ4">SUM(('ТУР3'!home=AF4)*('ТУР3'!homescore&lt;'ТУР3'!visitorscore),('ТУР3'!visitor=AF4)*('ТУР3'!visitorscore&lt;'ТУР3'!homescore))</f>
        <v>10</v>
      </c>
      <c r="AK4" s="22">
        <f t="array" ref="AK4">SUMIF('ТУР3'!home,AF4,'ТУР3'!homescore)+SUMIF('ТУР3'!visitor,AF4,'ТУР3'!visitorscore)</f>
        <v>40</v>
      </c>
      <c r="AL4" s="27">
        <f t="array" ref="AL4">SUMIF('ТУР3'!home,AF4,'ТУР3'!visitorscore)+SUMIF('ТУР3'!visitor,AF4,'ТУР3'!homescore)</f>
        <v>40</v>
      </c>
      <c r="AM4" s="27">
        <f t="shared" si="2"/>
        <v>0</v>
      </c>
      <c r="AN4" s="22">
        <f t="array" ref="AN4">AH4*Options!$B$2+AI4*Options!$B$3+AJ4*Options!$B$4+VLOOKUP(AF4,$E$4:$F$8,2,0)</f>
        <v>36</v>
      </c>
      <c r="AO4" s="28">
        <f t="shared" si="3"/>
        <v>3600000040</v>
      </c>
    </row>
    <row r="5">
      <c r="A5" s="12"/>
      <c r="B5" s="12"/>
      <c r="C5" s="72" t="s">
        <v>55</v>
      </c>
      <c r="D5" s="30" t="s">
        <v>25</v>
      </c>
      <c r="E5" s="73" t="s">
        <v>56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Deqim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9</v>
      </c>
      <c r="Y5" s="20">
        <f t="array" ref="Y5">VLOOKUP($U5,$AF$3:$AN$5,5,0)</f>
        <v>10</v>
      </c>
      <c r="Z5" s="20">
        <f t="array" ref="Z5">VLOOKUP($U5,$AF$3:$AN$5,6,0)</f>
        <v>40</v>
      </c>
      <c r="AA5" s="20">
        <f t="array" ref="AA5">VLOOKUP($U5,$AF$3:$AN$5,7,0)</f>
        <v>40</v>
      </c>
      <c r="AB5" s="20">
        <f t="array" ref="AB5">VLOOKUP($U5,$AF$3:$AN$5,8,0)</f>
        <v>0</v>
      </c>
      <c r="AC5" s="20">
        <f t="array" ref="AC5">VLOOKUP($U5,$AF$3:$AN$5,9,0)</f>
        <v>36</v>
      </c>
      <c r="AD5" s="28"/>
      <c r="AE5" s="12"/>
      <c r="AF5" s="26" t="str">
        <f t="shared" si="1"/>
        <v>Mutabor102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9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7</v>
      </c>
      <c r="AJ5" s="27">
        <f t="array" ref="AJ5">SUM(('ТУР3'!home=AF5)*('ТУР3'!homescore&lt;'ТУР3'!visitorscore),('ТУР3'!visitor=AF5)*('ТУР3'!visitorscore&lt;'ТУР3'!homescore))</f>
        <v>12</v>
      </c>
      <c r="AK5" s="22">
        <f t="array" ref="AK5">SUMIF('ТУР3'!home,AF5,'ТУР3'!homescore)+SUMIF('ТУР3'!visitor,AF5,'ТУР3'!visitorscore)</f>
        <v>37</v>
      </c>
      <c r="AL5" s="27">
        <f t="array" ref="AL5">SUMIF('ТУР3'!home,AF5,'ТУР3'!visitorscore)+SUMIF('ТУР3'!visitor,AF5,'ТУР3'!homescore)</f>
        <v>42</v>
      </c>
      <c r="AM5" s="27">
        <f t="shared" si="2"/>
        <v>-5</v>
      </c>
      <c r="AN5" s="22">
        <f t="array" ref="AN5">AH5*Options!$B$2+AI5*Options!$B$3+AJ5*Options!$B$4+VLOOKUP(AF5,$E$4:$F$8,2,0)</f>
        <v>34</v>
      </c>
      <c r="AO5" s="28">
        <f t="shared" si="3"/>
        <v>3399950037</v>
      </c>
    </row>
    <row r="6">
      <c r="A6" s="12"/>
      <c r="B6" s="12"/>
      <c r="C6" s="29" t="s">
        <v>57</v>
      </c>
      <c r="D6" s="30" t="s">
        <v>28</v>
      </c>
      <c r="E6" s="30" t="s">
        <v>58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Mutabor102</v>
      </c>
      <c r="V6" s="20">
        <f t="array" ref="V6">VLOOKUP($U6,$AF$3:$AN$5,2,0)</f>
        <v>28</v>
      </c>
      <c r="W6" s="20">
        <f t="array" ref="W6">VLOOKUP($U6,$AF$3:$AN$5,3,0)</f>
        <v>9</v>
      </c>
      <c r="X6" s="20">
        <f t="array" ref="X6">VLOOKUP($U6,$AF$3:$AN$5,4,0)</f>
        <v>7</v>
      </c>
      <c r="Y6" s="20">
        <f t="array" ref="Y6">VLOOKUP($U6,$AF$3:$AN$5,5,0)</f>
        <v>12</v>
      </c>
      <c r="Z6" s="20">
        <f t="array" ref="Z6">VLOOKUP($U6,$AF$3:$AN$5,6,0)</f>
        <v>37</v>
      </c>
      <c r="AA6" s="20">
        <f t="array" ref="AA6">VLOOKUP($U6,$AF$3:$AN$5,7,0)</f>
        <v>42</v>
      </c>
      <c r="AB6" s="20">
        <f t="array" ref="AB6">VLOOKUP($U6,$AF$3:$AN$5,8,0)</f>
        <v>-5</v>
      </c>
      <c r="AC6" s="20">
        <f t="array" ref="AC6">VLOOKUP($U6,$AF$3:$AN$5,9,0)</f>
        <v>34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0.5833333333333334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Warrior</v>
      </c>
      <c r="F12" s="47" t="str">
        <f t="shared" ref="F12:F17" si="7">$E$5</f>
        <v>Deqim</v>
      </c>
      <c r="G12" s="40">
        <f t="shared" ref="G12:G53" si="8">SUM(K12)</f>
        <v>1</v>
      </c>
      <c r="H12" s="19"/>
      <c r="I12" s="40">
        <f t="shared" ref="I12:I18" si="9">SUM(L12)</f>
        <v>2</v>
      </c>
      <c r="J12" s="19"/>
      <c r="K12" s="47">
        <v>1.0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199.0</v>
      </c>
      <c r="U12" s="49" t="str">
        <f t="shared" ref="U12:U53" si="10">TEXT(B12,"h:mm")&amp;" "&amp;($C$1)&amp;" ("&amp;C12&amp;") "&amp;E12&amp;" "&amp;" - ("&amp;D12&amp;") "&amp;F12&amp;""</f>
        <v>14:00 Bullet shot Cup (Швейцария) Warrior  - (Канада) Deqim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0.5861111111111111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Warrior</v>
      </c>
      <c r="F13" s="47" t="str">
        <f t="shared" si="7"/>
        <v>Deqim</v>
      </c>
      <c r="G13" s="40">
        <f t="shared" si="8"/>
        <v>2</v>
      </c>
      <c r="H13" s="19"/>
      <c r="I13" s="40">
        <f t="shared" si="9"/>
        <v>1</v>
      </c>
      <c r="J13" s="19"/>
      <c r="K13" s="47">
        <v>2.0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200.0</v>
      </c>
      <c r="U13" s="49" t="str">
        <f t="shared" si="10"/>
        <v>14:04 Bullet shot Cup (Швейцария) Warrior  - (Канада) Deqim</v>
      </c>
      <c r="V13" s="12" t="str">
        <f t="shared" si="11"/>
        <v>2:1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0.5888888888888889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Warrior</v>
      </c>
      <c r="F14" s="47" t="str">
        <f t="shared" si="7"/>
        <v>Deqim</v>
      </c>
      <c r="G14" s="40">
        <f t="shared" si="8"/>
        <v>3</v>
      </c>
      <c r="H14" s="19"/>
      <c r="I14" s="40">
        <f t="shared" si="9"/>
        <v>1</v>
      </c>
      <c r="J14" s="19"/>
      <c r="K14" s="47">
        <v>3.0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201.0</v>
      </c>
      <c r="U14" s="49" t="str">
        <f t="shared" si="10"/>
        <v>14:08 Bullet shot Cup (Швейцария) Warrior  - (Канада) Deqim</v>
      </c>
      <c r="V14" s="12" t="str">
        <f t="shared" si="11"/>
        <v>3:1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0.5916666666666667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Mutabor102</v>
      </c>
      <c r="F15" s="47" t="str">
        <f t="shared" si="7"/>
        <v>Deqim</v>
      </c>
      <c r="G15" s="40">
        <f t="shared" si="8"/>
        <v>2</v>
      </c>
      <c r="H15" s="19"/>
      <c r="I15" s="40">
        <f t="shared" si="9"/>
        <v>0</v>
      </c>
      <c r="J15" s="19"/>
      <c r="K15" s="47">
        <v>2.0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202.0</v>
      </c>
      <c r="U15" s="49" t="str">
        <f t="shared" si="10"/>
        <v>14:12 Bullet shot Cup (США) Mutabor102  - (Канада) Deqim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0.5944444444444444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Mutabor102</v>
      </c>
      <c r="F16" s="47" t="str">
        <f t="shared" si="7"/>
        <v>Deqim</v>
      </c>
      <c r="G16" s="40">
        <f t="shared" si="8"/>
        <v>1</v>
      </c>
      <c r="H16" s="19"/>
      <c r="I16" s="40">
        <f t="shared" si="9"/>
        <v>1</v>
      </c>
      <c r="J16" s="19"/>
      <c r="K16" s="47">
        <v>1.0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203.0</v>
      </c>
      <c r="U16" s="49" t="str">
        <f t="shared" si="10"/>
        <v>14:16 Bullet shot Cup (США) Mutabor102  - (Канада) Deqim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0.5972222222222222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Mutabor102</v>
      </c>
      <c r="F17" s="47" t="str">
        <f t="shared" si="7"/>
        <v>Deqim</v>
      </c>
      <c r="G17" s="40">
        <f t="shared" si="8"/>
        <v>1</v>
      </c>
      <c r="H17" s="19"/>
      <c r="I17" s="40">
        <f t="shared" si="9"/>
        <v>2</v>
      </c>
      <c r="J17" s="19"/>
      <c r="K17" s="47">
        <v>1.0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204.0</v>
      </c>
      <c r="U17" s="49" t="str">
        <f t="shared" si="10"/>
        <v>14:20 Bullet shot Cup (США) Mutabor102  - (Канада) Deqim</v>
      </c>
      <c r="V17" s="12" t="str">
        <f t="shared" si="11"/>
        <v>1:2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0.6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Mutabor102</v>
      </c>
      <c r="F18" s="47" t="str">
        <f t="shared" ref="F18:F23" si="15">$E$4</f>
        <v>Warrior</v>
      </c>
      <c r="G18" s="40">
        <f t="shared" si="8"/>
        <v>2</v>
      </c>
      <c r="H18" s="19"/>
      <c r="I18" s="40">
        <f t="shared" si="9"/>
        <v>0</v>
      </c>
      <c r="J18" s="19"/>
      <c r="K18" s="47">
        <v>2.0</v>
      </c>
      <c r="L18" s="47">
        <v>0.0</v>
      </c>
      <c r="M18" s="12"/>
      <c r="N18" s="12"/>
      <c r="O18" s="12"/>
      <c r="P18" s="12"/>
      <c r="Q18" s="12"/>
      <c r="R18" s="12"/>
      <c r="S18" s="12"/>
      <c r="T18" s="48">
        <v>205.0</v>
      </c>
      <c r="U18" s="49" t="str">
        <f t="shared" si="10"/>
        <v>14:24 Bullet shot Cup (США) Mutabor102  - (Швейцария) Warrior</v>
      </c>
      <c r="V18" s="12" t="str">
        <f t="shared" si="11"/>
        <v>2:0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0.6027777777777777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Mutabor102</v>
      </c>
      <c r="F19" s="47" t="str">
        <f t="shared" si="15"/>
        <v>Warrior</v>
      </c>
      <c r="G19" s="40">
        <f t="shared" si="8"/>
        <v>3</v>
      </c>
      <c r="H19" s="19"/>
      <c r="I19" s="40">
        <f t="shared" ref="I19:I23" si="16">SUM(L19,O19)</f>
        <v>3</v>
      </c>
      <c r="J19" s="19"/>
      <c r="K19" s="47">
        <v>3.0</v>
      </c>
      <c r="L19" s="47">
        <v>3.0</v>
      </c>
      <c r="M19" s="12"/>
      <c r="N19" s="12"/>
      <c r="O19" s="12"/>
      <c r="P19" s="12"/>
      <c r="Q19" s="12"/>
      <c r="R19" s="12"/>
      <c r="S19" s="12"/>
      <c r="T19" s="48">
        <v>206.0</v>
      </c>
      <c r="U19" s="49" t="str">
        <f t="shared" si="10"/>
        <v>14:28 Bullet shot Cup (США) Mutabor102  - (Швейцария) Warrior</v>
      </c>
      <c r="V19" s="12" t="str">
        <f t="shared" si="11"/>
        <v>3:3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0.6055555555555555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Mutabor102</v>
      </c>
      <c r="F20" s="47" t="str">
        <f t="shared" si="15"/>
        <v>Warrior</v>
      </c>
      <c r="G20" s="40">
        <f t="shared" si="8"/>
        <v>0</v>
      </c>
      <c r="H20" s="19"/>
      <c r="I20" s="40">
        <f t="shared" si="16"/>
        <v>2</v>
      </c>
      <c r="J20" s="19"/>
      <c r="K20" s="47">
        <v>0.0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207.0</v>
      </c>
      <c r="U20" s="49" t="str">
        <f t="shared" si="10"/>
        <v>14:32 Bullet shot Cup (США) Mutabor102  - (Швейцария) Warrior</v>
      </c>
      <c r="V20" s="12" t="str">
        <f t="shared" si="11"/>
        <v>0:2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0.6083333333333333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Deqim</v>
      </c>
      <c r="F21" s="47" t="str">
        <f t="shared" si="15"/>
        <v>Warrior</v>
      </c>
      <c r="G21" s="40">
        <f t="shared" si="8"/>
        <v>3</v>
      </c>
      <c r="H21" s="19"/>
      <c r="I21" s="40">
        <f t="shared" si="16"/>
        <v>3</v>
      </c>
      <c r="J21" s="19"/>
      <c r="K21" s="47">
        <v>3.0</v>
      </c>
      <c r="L21" s="47">
        <v>3.0</v>
      </c>
      <c r="M21" s="12"/>
      <c r="N21" s="12"/>
      <c r="O21" s="12"/>
      <c r="P21" s="12"/>
      <c r="Q21" s="12"/>
      <c r="R21" s="12"/>
      <c r="S21" s="12"/>
      <c r="T21" s="48">
        <v>208.0</v>
      </c>
      <c r="U21" s="49" t="str">
        <f t="shared" si="10"/>
        <v>14:36 Bullet shot Cup (Канада) Deqim  - (Швейцария) Warrior</v>
      </c>
      <c r="V21" s="12" t="str">
        <f t="shared" si="11"/>
        <v>3:3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0.6111111111111112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Deqim</v>
      </c>
      <c r="F22" s="47" t="str">
        <f t="shared" si="15"/>
        <v>Warrior</v>
      </c>
      <c r="G22" s="40">
        <f t="shared" si="8"/>
        <v>3</v>
      </c>
      <c r="H22" s="19"/>
      <c r="I22" s="40">
        <f t="shared" si="16"/>
        <v>2</v>
      </c>
      <c r="J22" s="19"/>
      <c r="K22" s="47">
        <v>3.0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209.0</v>
      </c>
      <c r="U22" s="49" t="str">
        <f t="shared" si="10"/>
        <v>14:40 Bullet shot Cup (Канада) Deqim  - (Швейцария) Warrior</v>
      </c>
      <c r="V22" s="12" t="str">
        <f t="shared" si="11"/>
        <v>3:2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0.6138888888888889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Deqim</v>
      </c>
      <c r="F23" s="47" t="str">
        <f t="shared" si="15"/>
        <v>Warrior</v>
      </c>
      <c r="G23" s="40">
        <f t="shared" si="8"/>
        <v>1</v>
      </c>
      <c r="H23" s="19"/>
      <c r="I23" s="40">
        <f t="shared" si="16"/>
        <v>2</v>
      </c>
      <c r="J23" s="19"/>
      <c r="K23" s="47">
        <v>1.0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210.0</v>
      </c>
      <c r="U23" s="49" t="str">
        <f t="shared" si="10"/>
        <v>14:44 Bullet shot Cup (Канада) Deqim  - (Швейцария) Warrior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0.6166666666666667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Deqim</v>
      </c>
      <c r="F24" s="51" t="str">
        <f t="shared" ref="F24:F29" si="20">$E$6</f>
        <v>Mutabor102</v>
      </c>
      <c r="G24" s="40">
        <f t="shared" si="8"/>
        <v>0</v>
      </c>
      <c r="H24" s="19"/>
      <c r="I24" s="40">
        <f t="shared" ref="I24:I30" si="21">SUM(L24)</f>
        <v>0</v>
      </c>
      <c r="J24" s="19"/>
      <c r="K24" s="47">
        <v>0.0</v>
      </c>
      <c r="L24" s="47">
        <v>0.0</v>
      </c>
      <c r="M24" s="12"/>
      <c r="N24" s="12"/>
      <c r="O24" s="12"/>
      <c r="P24" s="12"/>
      <c r="Q24" s="12"/>
      <c r="R24" s="12"/>
      <c r="S24" s="12"/>
      <c r="T24" s="48">
        <v>211.0</v>
      </c>
      <c r="U24" s="49" t="str">
        <f t="shared" si="10"/>
        <v>14:48 Bullet shot Cup (Канада) Deqim  - (США) Mutabor102</v>
      </c>
      <c r="V24" s="12" t="str">
        <f t="shared" si="11"/>
        <v>0:0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0.6194444444444445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Deqim</v>
      </c>
      <c r="F25" s="51" t="str">
        <f t="shared" si="20"/>
        <v>Mutabor102</v>
      </c>
      <c r="G25" s="40">
        <f t="shared" si="8"/>
        <v>2</v>
      </c>
      <c r="H25" s="19"/>
      <c r="I25" s="40">
        <f t="shared" si="21"/>
        <v>1</v>
      </c>
      <c r="J25" s="19"/>
      <c r="K25" s="75">
        <v>2.0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212.0</v>
      </c>
      <c r="U25" s="49" t="str">
        <f t="shared" si="10"/>
        <v>14:52 Bullet shot Cup (Канада) Deqim  - (США) Mutabor102</v>
      </c>
      <c r="V25" s="12" t="str">
        <f t="shared" si="11"/>
        <v>2:1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0.6222222222222222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Deqim</v>
      </c>
      <c r="F26" s="51" t="str">
        <f t="shared" si="20"/>
        <v>Mutabor102</v>
      </c>
      <c r="G26" s="76">
        <f t="shared" si="8"/>
        <v>1</v>
      </c>
      <c r="H26" s="19"/>
      <c r="I26" s="40">
        <f t="shared" si="21"/>
        <v>2</v>
      </c>
      <c r="J26" s="19"/>
      <c r="K26" s="47">
        <v>1.0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213.0</v>
      </c>
      <c r="U26" s="49" t="str">
        <f t="shared" si="10"/>
        <v>14:56 Bullet shot Cup (Канада) Deqim  - (США) Mutabor102</v>
      </c>
      <c r="V26" s="12" t="str">
        <f t="shared" si="11"/>
        <v>1:2</v>
      </c>
      <c r="W26" s="12"/>
      <c r="X26" s="12"/>
      <c r="Y26" s="12"/>
      <c r="Z26" s="12"/>
      <c r="AA26" s="12"/>
      <c r="AB26" s="12"/>
      <c r="AC26" s="77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0.625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Warrior</v>
      </c>
      <c r="F27" s="51" t="str">
        <f t="shared" si="20"/>
        <v>Mutabor102</v>
      </c>
      <c r="G27" s="40">
        <f t="shared" si="8"/>
        <v>1</v>
      </c>
      <c r="H27" s="19"/>
      <c r="I27" s="40">
        <f t="shared" si="21"/>
        <v>2</v>
      </c>
      <c r="J27" s="19"/>
      <c r="K27" s="47">
        <v>1.0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214.0</v>
      </c>
      <c r="U27" s="49" t="str">
        <f t="shared" si="10"/>
        <v>15:00 Bullet shot Cup (Швейцария) Warrior  - (США) Mutabor102</v>
      </c>
      <c r="V27" s="12" t="str">
        <f t="shared" si="11"/>
        <v>1:2</v>
      </c>
      <c r="W27" s="12"/>
      <c r="X27" s="12"/>
      <c r="Y27" s="12"/>
      <c r="Z27" s="12"/>
      <c r="AA27" s="12"/>
      <c r="AB27" s="12"/>
      <c r="AC27" s="77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0.6277777777777778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Warrior</v>
      </c>
      <c r="F28" s="51" t="str">
        <f t="shared" si="20"/>
        <v>Mutabor102</v>
      </c>
      <c r="G28" s="40">
        <f t="shared" si="8"/>
        <v>2</v>
      </c>
      <c r="H28" s="19"/>
      <c r="I28" s="40">
        <f t="shared" si="21"/>
        <v>0</v>
      </c>
      <c r="J28" s="19"/>
      <c r="K28" s="47">
        <v>2.0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215.0</v>
      </c>
      <c r="U28" s="49" t="str">
        <f t="shared" si="10"/>
        <v>15:04 Bullet shot Cup (Швейцария) Warrior  - (США) Mutabor102</v>
      </c>
      <c r="V28" s="12" t="str">
        <f t="shared" si="11"/>
        <v>2:0</v>
      </c>
      <c r="W28" s="12"/>
      <c r="X28" s="12"/>
      <c r="Y28" s="12"/>
      <c r="Z28" s="12"/>
      <c r="AA28" s="12"/>
      <c r="AB28" s="12"/>
      <c r="AC28" s="77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0.6305555555555555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Warrior</v>
      </c>
      <c r="F29" s="51" t="str">
        <f t="shared" si="20"/>
        <v>Mutabor102</v>
      </c>
      <c r="G29" s="40">
        <f t="shared" si="8"/>
        <v>1</v>
      </c>
      <c r="H29" s="19"/>
      <c r="I29" s="40">
        <f t="shared" si="21"/>
        <v>0</v>
      </c>
      <c r="J29" s="19"/>
      <c r="K29" s="47">
        <v>1.0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216.0</v>
      </c>
      <c r="U29" s="49" t="str">
        <f t="shared" si="10"/>
        <v>15:08 Bullet shot Cup (Швейцария) Warrior  - (США) Mutabor102</v>
      </c>
      <c r="V29" s="12" t="str">
        <f t="shared" si="11"/>
        <v>1:0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0.6333333333333333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Warrior</v>
      </c>
      <c r="F30" s="47" t="str">
        <f t="shared" ref="F30:F35" si="25">$E$5</f>
        <v>Deqim</v>
      </c>
      <c r="G30" s="40">
        <f t="shared" si="8"/>
        <v>2</v>
      </c>
      <c r="H30" s="19"/>
      <c r="I30" s="40">
        <f t="shared" si="21"/>
        <v>2</v>
      </c>
      <c r="J30" s="19"/>
      <c r="K30" s="47">
        <v>2.0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217.0</v>
      </c>
      <c r="U30" s="49" t="str">
        <f t="shared" si="10"/>
        <v>15:12 Bullet shot Cup (Швейцария) Warrior  - (Канада) Deqim</v>
      </c>
      <c r="V30" s="12" t="str">
        <f t="shared" si="11"/>
        <v>2:2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0.6361111111111111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Warrior</v>
      </c>
      <c r="F31" s="47" t="str">
        <f t="shared" si="25"/>
        <v>Deqim</v>
      </c>
      <c r="G31" s="40">
        <f t="shared" si="8"/>
        <v>2</v>
      </c>
      <c r="H31" s="19"/>
      <c r="I31" s="40">
        <f t="shared" ref="I31:I35" si="26">SUM(L31,O31)</f>
        <v>2</v>
      </c>
      <c r="J31" s="19"/>
      <c r="K31" s="47">
        <v>2.0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218.0</v>
      </c>
      <c r="U31" s="49" t="str">
        <f t="shared" si="10"/>
        <v>15:16 Bullet shot Cup (Швейцария) Warrior  - (Канада) Deqim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0.6388888888888888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Warrior</v>
      </c>
      <c r="F32" s="47" t="str">
        <f t="shared" si="25"/>
        <v>Deqim</v>
      </c>
      <c r="G32" s="40">
        <f t="shared" si="8"/>
        <v>1</v>
      </c>
      <c r="H32" s="19"/>
      <c r="I32" s="40">
        <f t="shared" si="26"/>
        <v>1</v>
      </c>
      <c r="J32" s="19"/>
      <c r="K32" s="47">
        <v>1.0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219.0</v>
      </c>
      <c r="U32" s="49" t="str">
        <f t="shared" si="10"/>
        <v>15:20 Bullet shot Cup (Швейцария) Warrior  - (Канада) Deqim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0.6416666666666667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Mutabor102</v>
      </c>
      <c r="F33" s="47" t="str">
        <f t="shared" si="25"/>
        <v>Deqim</v>
      </c>
      <c r="G33" s="40">
        <f t="shared" si="8"/>
        <v>2</v>
      </c>
      <c r="H33" s="19"/>
      <c r="I33" s="40">
        <f t="shared" si="26"/>
        <v>1</v>
      </c>
      <c r="J33" s="19"/>
      <c r="K33" s="47">
        <v>2.0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220.0</v>
      </c>
      <c r="U33" s="49" t="str">
        <f t="shared" si="10"/>
        <v>15:24 Bullet shot Cup (США) Mutabor102  - (Канада) Deqim</v>
      </c>
      <c r="V33" s="12" t="str">
        <f t="shared" si="11"/>
        <v>2:1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0.6444444444444445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Mutabor102</v>
      </c>
      <c r="F34" s="47" t="str">
        <f t="shared" si="25"/>
        <v>Deqim</v>
      </c>
      <c r="G34" s="40">
        <f t="shared" si="8"/>
        <v>2</v>
      </c>
      <c r="H34" s="19"/>
      <c r="I34" s="40">
        <f t="shared" si="26"/>
        <v>3</v>
      </c>
      <c r="J34" s="19"/>
      <c r="K34" s="47">
        <v>2.0</v>
      </c>
      <c r="L34" s="47">
        <v>3.0</v>
      </c>
      <c r="M34" s="12"/>
      <c r="N34" s="12"/>
      <c r="O34" s="12"/>
      <c r="P34" s="12"/>
      <c r="Q34" s="12"/>
      <c r="R34" s="12"/>
      <c r="S34" s="12"/>
      <c r="T34" s="48">
        <v>221.0</v>
      </c>
      <c r="U34" s="49" t="str">
        <f t="shared" si="10"/>
        <v>15:28 Bullet shot Cup (США) Mutabor102  - (Канада) Deqim</v>
      </c>
      <c r="V34" s="12" t="str">
        <f t="shared" si="11"/>
        <v>2:3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0.6472222222222223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Mutabor102</v>
      </c>
      <c r="F35" s="47" t="str">
        <f t="shared" si="25"/>
        <v>Deqim</v>
      </c>
      <c r="G35" s="40">
        <f t="shared" si="8"/>
        <v>2</v>
      </c>
      <c r="H35" s="19"/>
      <c r="I35" s="40">
        <f t="shared" si="26"/>
        <v>1</v>
      </c>
      <c r="J35" s="19"/>
      <c r="K35" s="47">
        <v>2.0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222.0</v>
      </c>
      <c r="U35" s="49" t="str">
        <f t="shared" si="10"/>
        <v>15:32 Bullet shot Cup (США) Mutabor102  - (Канада) Deqim</v>
      </c>
      <c r="V35" s="12" t="str">
        <f t="shared" si="11"/>
        <v>2:1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0.65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Mutabor102</v>
      </c>
      <c r="F36" s="47" t="str">
        <f t="shared" ref="F36:F41" si="30">$E$4</f>
        <v>Warrior</v>
      </c>
      <c r="G36" s="40">
        <f t="shared" si="8"/>
        <v>1</v>
      </c>
      <c r="H36" s="19"/>
      <c r="I36" s="40">
        <f t="shared" ref="I36:I42" si="31">SUM(L36)</f>
        <v>2</v>
      </c>
      <c r="J36" s="19"/>
      <c r="K36" s="47">
        <v>1.0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223.0</v>
      </c>
      <c r="U36" s="49" t="str">
        <f t="shared" si="10"/>
        <v>15:36 Bullet shot Cup (США) Mutabor102  - (Швейцария) Warrior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0.6527777777777778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Mutabor102</v>
      </c>
      <c r="F37" s="47" t="str">
        <f t="shared" si="30"/>
        <v>Warrior</v>
      </c>
      <c r="G37" s="40">
        <f t="shared" si="8"/>
        <v>2</v>
      </c>
      <c r="H37" s="19"/>
      <c r="I37" s="40">
        <f t="shared" si="31"/>
        <v>1</v>
      </c>
      <c r="J37" s="19"/>
      <c r="K37" s="47">
        <v>2.0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224.0</v>
      </c>
      <c r="U37" s="49" t="str">
        <f t="shared" si="10"/>
        <v>15:40 Bullet shot Cup (США) Mutabor102  - (Швейцария) Warrior</v>
      </c>
      <c r="V37" s="12" t="str">
        <f t="shared" si="11"/>
        <v>2:1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0.6555555555555556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Mutabor102</v>
      </c>
      <c r="F38" s="47" t="str">
        <f t="shared" si="30"/>
        <v>Warrior</v>
      </c>
      <c r="G38" s="40">
        <f t="shared" si="8"/>
        <v>1</v>
      </c>
      <c r="H38" s="19"/>
      <c r="I38" s="40">
        <f t="shared" si="31"/>
        <v>2</v>
      </c>
      <c r="J38" s="19"/>
      <c r="K38" s="47">
        <v>1.0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225.0</v>
      </c>
      <c r="U38" s="49" t="str">
        <f t="shared" si="10"/>
        <v>15:44 Bullet shot Cup (США) Mutabor102  - (Швейцария) Warrior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0.6583333333333333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Deqim</v>
      </c>
      <c r="F39" s="47" t="str">
        <f t="shared" si="30"/>
        <v>Warrior</v>
      </c>
      <c r="G39" s="40">
        <f t="shared" si="8"/>
        <v>2</v>
      </c>
      <c r="H39" s="19"/>
      <c r="I39" s="40">
        <f t="shared" si="31"/>
        <v>0</v>
      </c>
      <c r="J39" s="19"/>
      <c r="K39" s="47">
        <v>2.0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226.0</v>
      </c>
      <c r="U39" s="49" t="str">
        <f t="shared" si="10"/>
        <v>15:48 Bullet shot Cup (Канада) Deqim  - (Швейцария) Warrior</v>
      </c>
      <c r="V39" s="12" t="str">
        <f t="shared" si="11"/>
        <v>2:0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0.6611111111111111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Deqim</v>
      </c>
      <c r="F40" s="47" t="str">
        <f t="shared" si="30"/>
        <v>Warrior</v>
      </c>
      <c r="G40" s="40">
        <f t="shared" si="8"/>
        <v>1</v>
      </c>
      <c r="H40" s="19"/>
      <c r="I40" s="40">
        <f t="shared" si="31"/>
        <v>1</v>
      </c>
      <c r="J40" s="19"/>
      <c r="K40" s="47">
        <v>1.0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227.0</v>
      </c>
      <c r="U40" s="49" t="str">
        <f t="shared" si="10"/>
        <v>15:52 Bullet shot Cup (Канада) Deqim  - (Швейцария) Warrior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0.6638888888888889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Deqim</v>
      </c>
      <c r="F41" s="47" t="str">
        <f t="shared" si="30"/>
        <v>Warrior</v>
      </c>
      <c r="G41" s="40">
        <f t="shared" si="8"/>
        <v>1</v>
      </c>
      <c r="H41" s="19"/>
      <c r="I41" s="40">
        <f t="shared" si="31"/>
        <v>2</v>
      </c>
      <c r="J41" s="19"/>
      <c r="K41" s="47">
        <v>1.0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228.0</v>
      </c>
      <c r="U41" s="49" t="str">
        <f t="shared" si="10"/>
        <v>15:56 Bullet shot Cup (Канада) Deqim  - (Швейцария) Warrior</v>
      </c>
      <c r="V41" s="12" t="str">
        <f t="shared" si="11"/>
        <v>1:2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Deqim</v>
      </c>
      <c r="F42" s="47" t="str">
        <f t="shared" ref="F42:F47" si="35">$E$6</f>
        <v>Mutabor102</v>
      </c>
      <c r="G42" s="40">
        <f t="shared" si="8"/>
        <v>2</v>
      </c>
      <c r="H42" s="19"/>
      <c r="I42" s="40">
        <f t="shared" si="31"/>
        <v>0</v>
      </c>
      <c r="J42" s="19"/>
      <c r="K42" s="47">
        <v>2.0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229.0</v>
      </c>
      <c r="U42" s="49" t="str">
        <f t="shared" si="10"/>
        <v>16:00 Bullet shot Cup (Канада) Deqim  - (США) Mutabor102</v>
      </c>
      <c r="V42" s="12" t="str">
        <f t="shared" si="11"/>
        <v>2:0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0.6694444444444444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Deqim</v>
      </c>
      <c r="F43" s="47" t="str">
        <f t="shared" si="35"/>
        <v>Mutabor102</v>
      </c>
      <c r="G43" s="40">
        <f t="shared" si="8"/>
        <v>2</v>
      </c>
      <c r="H43" s="19"/>
      <c r="I43" s="40">
        <f t="shared" ref="I43:I47" si="36">SUM(L43,O43)</f>
        <v>2</v>
      </c>
      <c r="J43" s="19"/>
      <c r="K43" s="47">
        <v>2.0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230.0</v>
      </c>
      <c r="U43" s="49" t="str">
        <f t="shared" si="10"/>
        <v>16:04 Bullet shot Cup (Канада) Deqim  - (США) Mutabor102</v>
      </c>
      <c r="V43" s="12" t="str">
        <f t="shared" si="11"/>
        <v>2:2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0.6722222222222223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Deqim</v>
      </c>
      <c r="F44" s="47" t="str">
        <f t="shared" si="35"/>
        <v>Mutabor102</v>
      </c>
      <c r="G44" s="40">
        <f t="shared" si="8"/>
        <v>2</v>
      </c>
      <c r="H44" s="19"/>
      <c r="I44" s="40">
        <f t="shared" si="36"/>
        <v>0</v>
      </c>
      <c r="J44" s="19"/>
      <c r="K44" s="47">
        <v>2.0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231.0</v>
      </c>
      <c r="U44" s="49" t="str">
        <f t="shared" si="10"/>
        <v>16:08 Bullet shot Cup (Канада) Deqim  - (США) Mutabor102</v>
      </c>
      <c r="V44" s="12" t="str">
        <f t="shared" si="11"/>
        <v>2:0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0.675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Warrior</v>
      </c>
      <c r="F45" s="47" t="str">
        <f t="shared" si="35"/>
        <v>Mutabor102</v>
      </c>
      <c r="G45" s="40">
        <f t="shared" si="8"/>
        <v>1</v>
      </c>
      <c r="H45" s="19"/>
      <c r="I45" s="40">
        <f t="shared" si="36"/>
        <v>1</v>
      </c>
      <c r="J45" s="19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232.0</v>
      </c>
      <c r="U45" s="49" t="str">
        <f t="shared" si="10"/>
        <v>16:12 Bullet shot Cup (Швейцария) Warrior  - (США) Mutabor102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0.6777777777777778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Warrior</v>
      </c>
      <c r="F46" s="47" t="str">
        <f t="shared" si="35"/>
        <v>Mutabor102</v>
      </c>
      <c r="G46" s="40">
        <f t="shared" si="8"/>
        <v>3</v>
      </c>
      <c r="H46" s="19"/>
      <c r="I46" s="40">
        <f t="shared" si="36"/>
        <v>3</v>
      </c>
      <c r="J46" s="19"/>
      <c r="K46" s="47">
        <v>3.0</v>
      </c>
      <c r="L46" s="47">
        <v>3.0</v>
      </c>
      <c r="M46" s="12"/>
      <c r="N46" s="12"/>
      <c r="O46" s="12"/>
      <c r="P46" s="12"/>
      <c r="Q46" s="12"/>
      <c r="R46" s="12"/>
      <c r="S46" s="12"/>
      <c r="T46" s="48">
        <v>233.0</v>
      </c>
      <c r="U46" s="49" t="str">
        <f t="shared" si="10"/>
        <v>16:16 Bullet shot Cup (Швейцария) Warrior  - (США) Mutabor102</v>
      </c>
      <c r="V46" s="12" t="str">
        <f t="shared" si="11"/>
        <v>3:3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0.6805555555555556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Warrior</v>
      </c>
      <c r="F47" s="47" t="str">
        <f t="shared" si="35"/>
        <v>Mutabor102</v>
      </c>
      <c r="G47" s="40">
        <f t="shared" si="8"/>
        <v>1</v>
      </c>
      <c r="H47" s="19"/>
      <c r="I47" s="40">
        <f t="shared" si="36"/>
        <v>2</v>
      </c>
      <c r="J47" s="19"/>
      <c r="K47" s="47">
        <v>1.0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234.0</v>
      </c>
      <c r="U47" s="49" t="str">
        <f t="shared" si="10"/>
        <v>16:20 Bullet shot Cup (Швейцария) Warrior  - (США) Mutabor102</v>
      </c>
      <c r="V47" s="12" t="str">
        <f t="shared" si="11"/>
        <v>1:2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0.6833333333333333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Warrior</v>
      </c>
      <c r="F48" s="47" t="str">
        <f t="shared" ref="F48:F51" si="40">$E$5</f>
        <v>Deqim</v>
      </c>
      <c r="G48" s="40">
        <f t="shared" si="8"/>
        <v>0</v>
      </c>
      <c r="H48" s="19"/>
      <c r="I48" s="40">
        <f>SUM(L48)</f>
        <v>2</v>
      </c>
      <c r="J48" s="19"/>
      <c r="K48" s="47">
        <v>0.0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235.0</v>
      </c>
      <c r="U48" s="49" t="str">
        <f t="shared" si="10"/>
        <v>16:24 Bullet shot Cup (Швейцария) Warrior  - (Канада) Deqim</v>
      </c>
      <c r="V48" s="12" t="str">
        <f t="shared" si="11"/>
        <v>0:2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0.6861111111111111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Warrior</v>
      </c>
      <c r="F49" s="47" t="str">
        <f t="shared" si="40"/>
        <v>Deqim</v>
      </c>
      <c r="G49" s="40">
        <f t="shared" si="8"/>
        <v>2</v>
      </c>
      <c r="H49" s="19"/>
      <c r="I49" s="40">
        <f t="shared" ref="I49:I53" si="41">SUM(L49,O49)</f>
        <v>0</v>
      </c>
      <c r="J49" s="19"/>
      <c r="K49" s="47">
        <v>2.0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236.0</v>
      </c>
      <c r="U49" s="49" t="str">
        <f t="shared" si="10"/>
        <v>16:28 Bullet shot Cup (Швейцария) Warrior  - (Канада) Deqim</v>
      </c>
      <c r="V49" s="12" t="str">
        <f t="shared" si="11"/>
        <v>2:0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0.6888888888888889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Mutabor102</v>
      </c>
      <c r="F50" s="47" t="str">
        <f t="shared" si="40"/>
        <v>Deqim</v>
      </c>
      <c r="G50" s="40">
        <f t="shared" si="8"/>
        <v>1</v>
      </c>
      <c r="H50" s="19"/>
      <c r="I50" s="40">
        <f t="shared" si="41"/>
        <v>0</v>
      </c>
      <c r="J50" s="19"/>
      <c r="K50" s="47">
        <v>1.0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237.0</v>
      </c>
      <c r="U50" s="49" t="str">
        <f t="shared" si="10"/>
        <v>16:32 Bullet shot Cup (США) Mutabor102  - (Канада) Deqim</v>
      </c>
      <c r="V50" s="12" t="str">
        <f t="shared" si="11"/>
        <v>1:0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0.6916666666666667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Mutabor102</v>
      </c>
      <c r="F51" s="47" t="str">
        <f t="shared" si="40"/>
        <v>Deqim</v>
      </c>
      <c r="G51" s="40">
        <f t="shared" si="8"/>
        <v>1</v>
      </c>
      <c r="H51" s="19"/>
      <c r="I51" s="40">
        <f t="shared" si="41"/>
        <v>1</v>
      </c>
      <c r="J51" s="19"/>
      <c r="K51" s="47">
        <v>1.0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238.0</v>
      </c>
      <c r="U51" s="49" t="str">
        <f t="shared" si="10"/>
        <v>16:36 Bullet shot Cup (США) Mutabor102  - (Канада) Deqim</v>
      </c>
      <c r="V51" s="12" t="str">
        <f t="shared" si="11"/>
        <v>1:1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0.6944444444444444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Mutabor102</v>
      </c>
      <c r="F52" s="47" t="str">
        <f t="shared" ref="F52:F53" si="45">$E$4</f>
        <v>Warrior</v>
      </c>
      <c r="G52" s="40">
        <f t="shared" si="8"/>
        <v>2</v>
      </c>
      <c r="H52" s="19"/>
      <c r="I52" s="40">
        <f t="shared" si="41"/>
        <v>3</v>
      </c>
      <c r="J52" s="19"/>
      <c r="K52" s="47">
        <v>2.0</v>
      </c>
      <c r="L52" s="47">
        <v>3.0</v>
      </c>
      <c r="M52" s="12"/>
      <c r="N52" s="12"/>
      <c r="O52" s="12"/>
      <c r="P52" s="12"/>
      <c r="Q52" s="12"/>
      <c r="R52" s="12"/>
      <c r="S52" s="12"/>
      <c r="T52" s="48">
        <v>239.0</v>
      </c>
      <c r="U52" s="49" t="str">
        <f t="shared" si="10"/>
        <v>16:40 Bullet shot Cup (США) Mutabor102  - (Швейцария) Warrior</v>
      </c>
      <c r="V52" s="12" t="str">
        <f t="shared" si="11"/>
        <v>2:3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0.6972222222222222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Mutabor102</v>
      </c>
      <c r="F53" s="47" t="str">
        <f t="shared" si="45"/>
        <v>Warrior</v>
      </c>
      <c r="G53" s="40">
        <f t="shared" si="8"/>
        <v>1</v>
      </c>
      <c r="H53" s="19"/>
      <c r="I53" s="40">
        <f t="shared" si="41"/>
        <v>2</v>
      </c>
      <c r="J53" s="19"/>
      <c r="K53" s="47">
        <v>1.0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240.0</v>
      </c>
      <c r="U53" s="49" t="str">
        <f t="shared" si="10"/>
        <v>16:44 Bullet shot Cup (США) Mutabor102  - (Швейцария) Warrior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59</v>
      </c>
      <c r="F1" s="84">
        <f>'ТУР1'!$F$1</f>
        <v>45701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85"/>
      <c r="U2" s="94" t="str">
        <f>C1</f>
        <v>Bullet shot Cup</v>
      </c>
      <c r="V2" s="95" t="str">
        <f>E1</f>
        <v>ТУР4</v>
      </c>
      <c r="W2" s="96"/>
      <c r="X2" s="96"/>
      <c r="Y2" s="96"/>
      <c r="Z2" s="4"/>
      <c r="AA2" s="97">
        <f>$F$1</f>
        <v>45701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Warrior</v>
      </c>
      <c r="AG3" s="107">
        <f t="array" ref="AG3">SUM(($E$12:$E$56=AF3)*(ISNUMBER($G$12:$G$56)),($F$12:$F$56=AF3)*(ISNUMBER($I$12:$I$56)))</f>
        <v>30</v>
      </c>
      <c r="AH3" s="87">
        <f t="array" ref="AH3">SUM(('ТУР4'!home=AF3)*('ТУР4'!homescore&gt;'ТУР4'!visitorscore),('ТУР4'!visitor=AF3)*('ТУР4'!visitorscore&gt;'ТУР4'!homescore))</f>
        <v>17</v>
      </c>
      <c r="AI3" s="87">
        <f t="array" ref="AI3">SUM(('ТУР4'!home=AF3)*('ТУР4'!homescore='ТУР4'!visitorscore)*ISNUMBER('ТУР4'!visitorscore),('ТУР4'!visitor=AF3)*('ТУР4'!visitorscore='ТУР4'!homescore)*ISNUMBER('ТУР4'!homescore))</f>
        <v>8</v>
      </c>
      <c r="AJ3" s="87">
        <f t="array" ref="AJ3">SUM(('ТУР4'!home=AF3)*('ТУР4'!homescore&lt;'ТУР4'!visitorscore),('ТУР4'!visitor=AF3)*('ТУР4'!visitorscore&lt;'ТУР4'!homescore))</f>
        <v>5</v>
      </c>
      <c r="AK3" s="108">
        <f t="array" ref="AK3">SUMIF('ТУР4'!home,AF3,'ТУР4'!homescore)+SUMIF('ТУР4'!visitor,AF3,'ТУР4'!visitorscore)</f>
        <v>48</v>
      </c>
      <c r="AL3" s="109">
        <f t="array" ref="AL3">SUMIF('ТУР4'!home,AF3,'ТУР4'!visitorscore)+SUMIF('ТУР4'!visitor,AF3,'ТУР4'!homescore)</f>
        <v>29</v>
      </c>
      <c r="AM3" s="87">
        <f t="shared" ref="AM3:AM5" si="2">AK3-AL3</f>
        <v>19</v>
      </c>
      <c r="AN3" s="108">
        <f t="array" ref="AN3">AH3*Options!$B$2+AI3*Options!$B$3+AJ3*Options!$B$4+VLOOKUP(AF3,$E$4:$F$8,2,0)</f>
        <v>59</v>
      </c>
      <c r="AO3" s="88">
        <f t="shared" ref="AO3:AO5" si="3">AK3+AM3*10000+AN3*100000000</f>
        <v>5900190048</v>
      </c>
    </row>
    <row r="4">
      <c r="A4" s="88"/>
      <c r="B4" s="91"/>
      <c r="C4" s="60" t="str">
        <f>'ТУР3'!$C$4</f>
        <v>Юрий Б. </v>
      </c>
      <c r="D4" s="110" t="s">
        <v>31</v>
      </c>
      <c r="E4" s="60" t="str">
        <f>'ТУР3'!$E$4</f>
        <v>Warrior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111" t="str">
        <f t="array" ref="U4">INDEX($AF$3:$AF$5,MATCH(LARGE($AO$3:$AO$5-ROW($AO$3:$AO$5)/COUNT($AO$3:$AO$5),ROW(U4)-ROW(U$4)+1),$AO$3:$AO$5-ROW($AO$3:$AO$5)/COUNT($AO$3:$AO$5),0))</f>
        <v>Warrior</v>
      </c>
      <c r="V4" s="104">
        <f t="array" ref="V4">VLOOKUP($U4,$AF$3:$AN$5,2,0)</f>
        <v>30</v>
      </c>
      <c r="W4" s="105">
        <f t="array" ref="W4">VLOOKUP($U4,$AF$3:$AN$5,3,0)</f>
        <v>17</v>
      </c>
      <c r="X4" s="105">
        <f t="array" ref="X4">VLOOKUP($U4,$AF$3:$AN$5,4,0)</f>
        <v>8</v>
      </c>
      <c r="Y4" s="105">
        <f t="array" ref="Y4">VLOOKUP($U4,$AF$3:$AN$5,5,0)</f>
        <v>5</v>
      </c>
      <c r="Z4" s="105">
        <f t="array" ref="Z4">VLOOKUP($U4,$AF$3:$AN$5,6,0)</f>
        <v>48</v>
      </c>
      <c r="AA4" s="105">
        <f t="array" ref="AA4">VLOOKUP($U4,$AF$3:$AN$5,7,0)</f>
        <v>29</v>
      </c>
      <c r="AB4" s="105">
        <f t="array" ref="AB4">VLOOKUP($U4,$AF$3:$AN$5,8,0)</f>
        <v>19</v>
      </c>
      <c r="AC4" s="105">
        <f t="array" ref="AC4">VLOOKUP($U4,$AF$3:$AN$5,9,0)</f>
        <v>59</v>
      </c>
      <c r="AD4" s="28"/>
      <c r="AE4" s="88"/>
      <c r="AF4" s="112" t="str">
        <f t="shared" si="1"/>
        <v>Deqim</v>
      </c>
      <c r="AG4" s="107">
        <f t="array" ref="AG4">SUM(($E$12:$E$56=AF4)*(ISNUMBER($G$12:$G$56)),($F$12:$F$56=AF4)*(ISNUMBER($I$12:$I$56)))</f>
        <v>30</v>
      </c>
      <c r="AH4" s="87">
        <f t="array" ref="AH4">SUM(('ТУР4'!home=AF4)*('ТУР4'!homescore&gt;'ТУР4'!visitorscore),('ТУР4'!visitor=AF4)*('ТУР4'!visitorscore&gt;'ТУР4'!homescore))</f>
        <v>12</v>
      </c>
      <c r="AI4" s="87">
        <f t="array" ref="AI4">SUM(('ТУР4'!home=AF4)*('ТУР4'!homescore='ТУР4'!visitorscore)*ISNUMBER('ТУР4'!visitorscore),('ТУР4'!visitor=AF4)*('ТУР4'!visitorscore='ТУР4'!homescore)*ISNUMBER('ТУР4'!homescore))</f>
        <v>7</v>
      </c>
      <c r="AJ4" s="87">
        <f t="array" ref="AJ4">SUM(('ТУР4'!home=AF4)*('ТУР4'!homescore&lt;'ТУР4'!visitorscore),('ТУР4'!visitor=AF4)*('ТУР4'!visitorscore&lt;'ТУР4'!homescore))</f>
        <v>11</v>
      </c>
      <c r="AK4" s="108">
        <f t="array" ref="AK4">SUMIF('ТУР4'!home,AF4,'ТУР4'!homescore)+SUMIF('ТУР4'!visitor,AF4,'ТУР4'!visitorscore)</f>
        <v>39</v>
      </c>
      <c r="AL4" s="109">
        <f t="array" ref="AL4">SUMIF('ТУР4'!home,AF4,'ТУР4'!visitorscore)+SUMIF('ТУР4'!visitor,AF4,'ТУР4'!homescore)</f>
        <v>42</v>
      </c>
      <c r="AM4" s="87">
        <f t="shared" si="2"/>
        <v>-3</v>
      </c>
      <c r="AN4" s="108">
        <f t="array" ref="AN4">AH4*Options!$B$2+AI4*Options!$B$3+AJ4*Options!$B$4+VLOOKUP(AF4,$E$4:$F$8,2,0)</f>
        <v>43</v>
      </c>
      <c r="AO4" s="88">
        <f t="shared" si="3"/>
        <v>4299970039</v>
      </c>
    </row>
    <row r="5">
      <c r="A5" s="88"/>
      <c r="B5" s="91"/>
      <c r="C5" s="60" t="str">
        <f>'ТУР3'!$C$5</f>
        <v>Илья Я. </v>
      </c>
      <c r="D5" s="110" t="s">
        <v>46</v>
      </c>
      <c r="E5" s="60" t="str">
        <f>'ТУР3'!$E$5</f>
        <v>Deqim</v>
      </c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111" t="str">
        <f t="array" ref="U5">INDEX($AF$3:$AF$5,MATCH(LARGE($AO$3:$AO$5-ROW($AO$3:$AO$5)/COUNT($AO$3:$AO$5),ROW(U5)-ROW(U$4)+1),$AO$3:$AO$5-ROW($AO$3:$AO$5)/COUNT($AO$3:$AO$5),0))</f>
        <v>Deqim</v>
      </c>
      <c r="V5" s="104">
        <f t="array" ref="V5">VLOOKUP($U5,$AF$3:$AN$5,2,0)</f>
        <v>30</v>
      </c>
      <c r="W5" s="105">
        <f t="array" ref="W5">VLOOKUP($U5,$AF$3:$AN$5,3,0)</f>
        <v>12</v>
      </c>
      <c r="X5" s="105">
        <f t="array" ref="X5">VLOOKUP($U5,$AF$3:$AN$5,4,0)</f>
        <v>7</v>
      </c>
      <c r="Y5" s="105">
        <f t="array" ref="Y5">VLOOKUP($U5,$AF$3:$AN$5,5,0)</f>
        <v>11</v>
      </c>
      <c r="Z5" s="105">
        <f t="array" ref="Z5">VLOOKUP($U5,$AF$3:$AN$5,6,0)</f>
        <v>39</v>
      </c>
      <c r="AA5" s="105">
        <f t="array" ref="AA5">VLOOKUP($U5,$AF$3:$AN$5,7,0)</f>
        <v>42</v>
      </c>
      <c r="AB5" s="105">
        <f t="array" ref="AB5">VLOOKUP($U5,$AF$3:$AN$5,8,0)</f>
        <v>-3</v>
      </c>
      <c r="AC5" s="105">
        <f t="array" ref="AC5">VLOOKUP($U5,$AF$3:$AN$5,9,0)</f>
        <v>43</v>
      </c>
      <c r="AD5" s="28"/>
      <c r="AE5" s="88"/>
      <c r="AF5" s="112" t="str">
        <f t="shared" si="1"/>
        <v>Mutabor102</v>
      </c>
      <c r="AG5" s="107">
        <f t="array" ref="AG5">SUM(($E$12:$E$56=AF5)*(ISNUMBER($G$12:$G$56)),($F$12:$F$56=AF5)*(ISNUMBER($I$12:$I$56)))</f>
        <v>30</v>
      </c>
      <c r="AH5" s="87">
        <f t="array" ref="AH5">SUM(('ТУР4'!home=AF5)*('ТУР4'!homescore&gt;'ТУР4'!visitorscore),('ТУР4'!visitor=AF5)*('ТУР4'!visitorscore&gt;'ТУР4'!homescore))</f>
        <v>5</v>
      </c>
      <c r="AI5" s="87">
        <f t="array" ref="AI5">SUM(('ТУР4'!home=AF5)*('ТУР4'!homescore='ТУР4'!visitorscore)*ISNUMBER('ТУР4'!visitorscore),('ТУР4'!visitor=AF5)*('ТУР4'!visitorscore='ТУР4'!homescore)*ISNUMBER('ТУР4'!homescore))</f>
        <v>7</v>
      </c>
      <c r="AJ5" s="87">
        <f t="array" ref="AJ5">SUM(('ТУР4'!home=AF5)*('ТУР4'!homescore&lt;'ТУР4'!visitorscore),('ТУР4'!visitor=AF5)*('ТУР4'!visitorscore&lt;'ТУР4'!homescore))</f>
        <v>18</v>
      </c>
      <c r="AK5" s="108">
        <f t="array" ref="AK5">SUMIF('ТУР4'!home,AF5,'ТУР4'!homescore)+SUMIF('ТУР4'!visitor,AF5,'ТУР4'!visitorscore)</f>
        <v>30</v>
      </c>
      <c r="AL5" s="109">
        <f t="array" ref="AL5">SUMIF('ТУР4'!home,AF5,'ТУР4'!visitorscore)+SUMIF('ТУР4'!visitor,AF5,'ТУР4'!homescore)</f>
        <v>46</v>
      </c>
      <c r="AM5" s="87">
        <f t="shared" si="2"/>
        <v>-16</v>
      </c>
      <c r="AN5" s="108">
        <f t="array" ref="AN5">AH5*Options!$B$2+AI5*Options!$B$3+AJ5*Options!$B$4+VLOOKUP(AF5,$E$4:$F$8,2,0)</f>
        <v>22</v>
      </c>
      <c r="AO5" s="88">
        <f t="shared" si="3"/>
        <v>2199840030</v>
      </c>
    </row>
    <row r="6">
      <c r="A6" s="88"/>
      <c r="B6" s="91"/>
      <c r="C6" s="60" t="str">
        <f>'ТУР3'!$C$6</f>
        <v>Алексей К.</v>
      </c>
      <c r="D6" s="110" t="s">
        <v>47</v>
      </c>
      <c r="E6" s="60" t="str">
        <f>'ТУР3'!$E$6</f>
        <v>Mutabor102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111" t="str">
        <f t="array" ref="U6">INDEX($AF$3:$AF$5,MATCH(LARGE($AO$3:$AO$5-ROW($AO$3:$AO$5)/COUNT($AO$3:$AO$5),ROW(U6)-ROW(U$4)+1),$AO$3:$AO$5-ROW($AO$3:$AO$5)/COUNT($AO$3:$AO$5),0))</f>
        <v>Mutabor102</v>
      </c>
      <c r="V6" s="104">
        <f t="array" ref="V6">VLOOKUP($U6,$AF$3:$AN$5,2,0)</f>
        <v>30</v>
      </c>
      <c r="W6" s="105">
        <f t="array" ref="W6">VLOOKUP($U6,$AF$3:$AN$5,3,0)</f>
        <v>5</v>
      </c>
      <c r="X6" s="105">
        <f t="array" ref="X6">VLOOKUP($U6,$AF$3:$AN$5,4,0)</f>
        <v>7</v>
      </c>
      <c r="Y6" s="105">
        <f t="array" ref="Y6">VLOOKUP($U6,$AF$3:$AN$5,5,0)</f>
        <v>18</v>
      </c>
      <c r="Z6" s="105">
        <f t="array" ref="Z6">VLOOKUP($U6,$AF$3:$AN$5,6,0)</f>
        <v>30</v>
      </c>
      <c r="AA6" s="105">
        <f t="array" ref="AA6">VLOOKUP($U6,$AF$3:$AN$5,7,0)</f>
        <v>46</v>
      </c>
      <c r="AB6" s="105">
        <f t="array" ref="AB6">VLOOKUP($U6,$AF$3:$AN$5,8,0)</f>
        <v>-16</v>
      </c>
      <c r="AC6" s="105">
        <f t="array" ref="AC6">VLOOKUP($U6,$AF$3:$AN$5,9,0)</f>
        <v>22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36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4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0.7083333333333334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Warrior</v>
      </c>
      <c r="F12" s="118" t="str">
        <f t="shared" ref="F12:F17" si="7">$E$5</f>
        <v>Deqim</v>
      </c>
      <c r="G12" s="116">
        <f t="shared" ref="G12:G56" si="8">SUM(K12)</f>
        <v>1</v>
      </c>
      <c r="H12" s="118"/>
      <c r="I12" s="116">
        <f t="shared" ref="I12:I18" si="9">SUM(L12)</f>
        <v>2</v>
      </c>
      <c r="J12" s="118"/>
      <c r="K12" s="121">
        <v>1.0</v>
      </c>
      <c r="L12" s="123">
        <v>2.0</v>
      </c>
      <c r="M12" s="124"/>
      <c r="N12" s="92"/>
      <c r="O12" s="92"/>
      <c r="P12" s="92"/>
      <c r="Q12" s="92"/>
      <c r="R12" s="92"/>
      <c r="S12" s="92"/>
      <c r="T12" s="87">
        <v>241.0</v>
      </c>
      <c r="U12" s="125" t="str">
        <f t="shared" ref="U12:U56" si="10">TEXT(B12,"h:mm")&amp;" "&amp;($C$1)&amp;" ("&amp;C12&amp;") "&amp;E12&amp;" "&amp;" - ("&amp;D12&amp;") "&amp;F12&amp;""</f>
        <v>17:00 Bullet shot Cup (Швеция) Warrior  - (Финляндия) Deqim</v>
      </c>
      <c r="V12" s="88" t="str">
        <f t="shared" ref="V12:V56" si="11">TEXT(G12,"0")&amp;":"&amp;TEXT(I12,"0")</f>
        <v>1:2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0.7111111111111111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Warrior</v>
      </c>
      <c r="F13" s="118" t="str">
        <f t="shared" si="7"/>
        <v>Deqim</v>
      </c>
      <c r="G13" s="116">
        <f t="shared" si="8"/>
        <v>2</v>
      </c>
      <c r="H13" s="118"/>
      <c r="I13" s="116">
        <f t="shared" si="9"/>
        <v>0</v>
      </c>
      <c r="J13" s="118"/>
      <c r="K13" s="122">
        <v>2.0</v>
      </c>
      <c r="L13" s="126">
        <v>0.0</v>
      </c>
      <c r="M13" s="124"/>
      <c r="N13" s="92"/>
      <c r="O13" s="92"/>
      <c r="P13" s="92"/>
      <c r="Q13" s="92"/>
      <c r="R13" s="92"/>
      <c r="S13" s="92"/>
      <c r="T13" s="87">
        <v>242.0</v>
      </c>
      <c r="U13" s="125" t="str">
        <f t="shared" si="10"/>
        <v>17:04 Bullet shot Cup (Швеция) Warrior  - (Финляндия) Deqim</v>
      </c>
      <c r="V13" s="88" t="str">
        <f t="shared" si="11"/>
        <v>2:0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0.7138888888888889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Warrior</v>
      </c>
      <c r="F14" s="118" t="str">
        <f t="shared" si="7"/>
        <v>Deqim</v>
      </c>
      <c r="G14" s="116">
        <f t="shared" si="8"/>
        <v>2</v>
      </c>
      <c r="H14" s="118"/>
      <c r="I14" s="116">
        <f t="shared" si="9"/>
        <v>0</v>
      </c>
      <c r="J14" s="118"/>
      <c r="K14" s="122">
        <v>2.0</v>
      </c>
      <c r="L14" s="126">
        <v>0.0</v>
      </c>
      <c r="M14" s="124"/>
      <c r="N14" s="92"/>
      <c r="O14" s="92"/>
      <c r="P14" s="92"/>
      <c r="Q14" s="92"/>
      <c r="R14" s="92"/>
      <c r="S14" s="92"/>
      <c r="T14" s="87">
        <v>243.0</v>
      </c>
      <c r="U14" s="125" t="str">
        <f t="shared" si="10"/>
        <v>17:08 Bullet shot Cup (Швеция) Warrior  - (Финляндия) Deqim</v>
      </c>
      <c r="V14" s="88" t="str">
        <f t="shared" si="11"/>
        <v>2:0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0.7166666666666667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Mutabor102</v>
      </c>
      <c r="F15" s="118" t="str">
        <f t="shared" si="7"/>
        <v>Deqim</v>
      </c>
      <c r="G15" s="116">
        <f t="shared" si="8"/>
        <v>0</v>
      </c>
      <c r="H15" s="118"/>
      <c r="I15" s="116">
        <f t="shared" si="9"/>
        <v>1</v>
      </c>
      <c r="J15" s="118"/>
      <c r="K15" s="122">
        <v>0.0</v>
      </c>
      <c r="L15" s="126">
        <v>1.0</v>
      </c>
      <c r="M15" s="124"/>
      <c r="N15" s="92"/>
      <c r="O15" s="92"/>
      <c r="P15" s="92"/>
      <c r="Q15" s="92"/>
      <c r="R15" s="92"/>
      <c r="S15" s="92"/>
      <c r="T15" s="87">
        <v>244.0</v>
      </c>
      <c r="U15" s="125" t="str">
        <f t="shared" si="10"/>
        <v>17:12 Bullet shot Cup (Чехия) Mutabor102  - (Финляндия) Deqim</v>
      </c>
      <c r="V15" s="88" t="str">
        <f t="shared" si="11"/>
        <v>0:1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0.7194444444444444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Mutabor102</v>
      </c>
      <c r="F16" s="118" t="str">
        <f t="shared" si="7"/>
        <v>Deqim</v>
      </c>
      <c r="G16" s="116">
        <f t="shared" si="8"/>
        <v>2</v>
      </c>
      <c r="H16" s="118"/>
      <c r="I16" s="116">
        <f t="shared" si="9"/>
        <v>0</v>
      </c>
      <c r="J16" s="118"/>
      <c r="K16" s="122">
        <v>2.0</v>
      </c>
      <c r="L16" s="126">
        <v>0.0</v>
      </c>
      <c r="M16" s="124"/>
      <c r="N16" s="92"/>
      <c r="O16" s="92"/>
      <c r="P16" s="92"/>
      <c r="Q16" s="92"/>
      <c r="R16" s="92"/>
      <c r="S16" s="92"/>
      <c r="T16" s="87">
        <v>245.0</v>
      </c>
      <c r="U16" s="125" t="str">
        <f t="shared" si="10"/>
        <v>17:16 Bullet shot Cup (Чехия) Mutabor102  - (Финляндия) Deqim</v>
      </c>
      <c r="V16" s="88" t="str">
        <f t="shared" si="11"/>
        <v>2:0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0.7222222222222222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Mutabor102</v>
      </c>
      <c r="F17" s="118" t="str">
        <f t="shared" si="7"/>
        <v>Deqim</v>
      </c>
      <c r="G17" s="116">
        <f t="shared" si="8"/>
        <v>2</v>
      </c>
      <c r="H17" s="118"/>
      <c r="I17" s="116">
        <f t="shared" si="9"/>
        <v>2</v>
      </c>
      <c r="J17" s="118"/>
      <c r="K17" s="118">
        <v>2.0</v>
      </c>
      <c r="L17" s="118">
        <v>2.0</v>
      </c>
      <c r="M17" s="124"/>
      <c r="N17" s="92"/>
      <c r="O17" s="92"/>
      <c r="P17" s="92"/>
      <c r="Q17" s="92"/>
      <c r="R17" s="92"/>
      <c r="S17" s="92"/>
      <c r="T17" s="87">
        <v>246.0</v>
      </c>
      <c r="U17" s="125" t="str">
        <f t="shared" si="10"/>
        <v>17:20 Bullet shot Cup (Чехия) Mutabor102  - (Финляндия) Deqim</v>
      </c>
      <c r="V17" s="88" t="str">
        <f t="shared" si="11"/>
        <v>2:2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0.725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Mutabor102</v>
      </c>
      <c r="F18" s="118" t="str">
        <f t="shared" ref="F18:F23" si="15">$E$4</f>
        <v>Warrior</v>
      </c>
      <c r="G18" s="116">
        <f t="shared" si="8"/>
        <v>2</v>
      </c>
      <c r="H18" s="118"/>
      <c r="I18" s="116">
        <f t="shared" si="9"/>
        <v>0</v>
      </c>
      <c r="J18" s="118"/>
      <c r="K18" s="121">
        <v>2.0</v>
      </c>
      <c r="L18" s="123">
        <v>0.0</v>
      </c>
      <c r="M18" s="124"/>
      <c r="N18" s="131"/>
      <c r="O18" s="131"/>
      <c r="P18" s="92"/>
      <c r="Q18" s="131"/>
      <c r="R18" s="131"/>
      <c r="S18" s="92"/>
      <c r="T18" s="87">
        <v>247.0</v>
      </c>
      <c r="U18" s="125" t="str">
        <f t="shared" si="10"/>
        <v>17:24 Bullet shot Cup (Чехия) Mutabor102  - (Швеция) Warrior</v>
      </c>
      <c r="V18" s="88" t="str">
        <f t="shared" si="11"/>
        <v>2:0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0.7277777777777777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Mutabor102</v>
      </c>
      <c r="F19" s="118" t="str">
        <f t="shared" si="15"/>
        <v>Warrior</v>
      </c>
      <c r="G19" s="116">
        <f t="shared" si="8"/>
        <v>0</v>
      </c>
      <c r="H19" s="118"/>
      <c r="I19" s="116">
        <f t="shared" ref="I19:I23" si="16">SUM(L19,O19)</f>
        <v>2</v>
      </c>
      <c r="J19" s="118"/>
      <c r="K19" s="122">
        <v>0.0</v>
      </c>
      <c r="L19" s="126">
        <v>2.0</v>
      </c>
      <c r="M19" s="124"/>
      <c r="N19" s="131"/>
      <c r="O19" s="131"/>
      <c r="P19" s="92"/>
      <c r="Q19" s="131"/>
      <c r="R19" s="131"/>
      <c r="S19" s="92"/>
      <c r="T19" s="87">
        <v>248.0</v>
      </c>
      <c r="U19" s="125" t="str">
        <f t="shared" si="10"/>
        <v>17:28 Bullet shot Cup (Чехия) Mutabor102  - (Швеция) Warrior</v>
      </c>
      <c r="V19" s="88" t="str">
        <f t="shared" si="11"/>
        <v>0:2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0.7305555555555555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Mutabor102</v>
      </c>
      <c r="F20" s="118" t="str">
        <f t="shared" si="15"/>
        <v>Warrior</v>
      </c>
      <c r="G20" s="116">
        <f t="shared" si="8"/>
        <v>2</v>
      </c>
      <c r="H20" s="118"/>
      <c r="I20" s="116">
        <f t="shared" si="16"/>
        <v>1</v>
      </c>
      <c r="J20" s="118"/>
      <c r="K20" s="122">
        <v>2.0</v>
      </c>
      <c r="L20" s="126">
        <v>1.0</v>
      </c>
      <c r="M20" s="124"/>
      <c r="N20" s="131"/>
      <c r="O20" s="131"/>
      <c r="P20" s="92"/>
      <c r="Q20" s="131"/>
      <c r="R20" s="131"/>
      <c r="S20" s="92"/>
      <c r="T20" s="87">
        <v>249.0</v>
      </c>
      <c r="U20" s="125" t="str">
        <f t="shared" si="10"/>
        <v>17:32 Bullet shot Cup (Чехия) Mutabor102  - (Швеция) Warrior</v>
      </c>
      <c r="V20" s="88" t="str">
        <f t="shared" si="11"/>
        <v>2:1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0.7333333333333333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Deqim</v>
      </c>
      <c r="F21" s="118" t="str">
        <f t="shared" si="15"/>
        <v>Warrior</v>
      </c>
      <c r="G21" s="116">
        <f t="shared" si="8"/>
        <v>2</v>
      </c>
      <c r="H21" s="118"/>
      <c r="I21" s="116">
        <f t="shared" si="16"/>
        <v>2</v>
      </c>
      <c r="J21" s="118"/>
      <c r="K21" s="122">
        <v>2.0</v>
      </c>
      <c r="L21" s="126">
        <v>2.0</v>
      </c>
      <c r="M21" s="124"/>
      <c r="N21" s="131"/>
      <c r="O21" s="131"/>
      <c r="P21" s="92"/>
      <c r="Q21" s="131"/>
      <c r="R21" s="131"/>
      <c r="S21" s="92"/>
      <c r="T21" s="87">
        <v>250.0</v>
      </c>
      <c r="U21" s="125" t="str">
        <f t="shared" si="10"/>
        <v>17:36 Bullet shot Cup (Финляндия) Deqim  - (Швеция) Warrior</v>
      </c>
      <c r="V21" s="88" t="str">
        <f t="shared" si="11"/>
        <v>2:2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0.7361111111111112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Deqim</v>
      </c>
      <c r="F22" s="118" t="str">
        <f t="shared" si="15"/>
        <v>Warrior</v>
      </c>
      <c r="G22" s="116">
        <f t="shared" si="8"/>
        <v>2</v>
      </c>
      <c r="H22" s="118"/>
      <c r="I22" s="116">
        <f t="shared" si="16"/>
        <v>3</v>
      </c>
      <c r="J22" s="118"/>
      <c r="K22" s="122">
        <v>2.0</v>
      </c>
      <c r="L22" s="126">
        <v>3.0</v>
      </c>
      <c r="M22" s="124"/>
      <c r="N22" s="131"/>
      <c r="O22" s="131"/>
      <c r="P22" s="92"/>
      <c r="Q22" s="131"/>
      <c r="R22" s="131"/>
      <c r="S22" s="92"/>
      <c r="T22" s="87">
        <v>251.0</v>
      </c>
      <c r="U22" s="125" t="str">
        <f t="shared" si="10"/>
        <v>17:40 Bullet shot Cup (Финляндия) Deqim  - (Швеция) Warrior</v>
      </c>
      <c r="V22" s="88" t="str">
        <f t="shared" si="11"/>
        <v>2:3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0.7388888888888889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Deqim</v>
      </c>
      <c r="F23" s="118" t="str">
        <f t="shared" si="15"/>
        <v>Warrior</v>
      </c>
      <c r="G23" s="116">
        <f t="shared" si="8"/>
        <v>2</v>
      </c>
      <c r="H23" s="118"/>
      <c r="I23" s="116">
        <f t="shared" si="16"/>
        <v>2</v>
      </c>
      <c r="J23" s="118"/>
      <c r="K23" s="118">
        <v>2.0</v>
      </c>
      <c r="L23" s="118">
        <v>2.0</v>
      </c>
      <c r="M23" s="124"/>
      <c r="N23" s="92"/>
      <c r="O23" s="92"/>
      <c r="P23" s="92"/>
      <c r="Q23" s="92"/>
      <c r="R23" s="92"/>
      <c r="S23" s="92"/>
      <c r="T23" s="87">
        <v>252.0</v>
      </c>
      <c r="U23" s="125" t="str">
        <f t="shared" si="10"/>
        <v>17:44 Bullet shot Cup (Финляндия) Deqim  - (Швеция) Warrior</v>
      </c>
      <c r="V23" s="88" t="str">
        <f t="shared" si="11"/>
        <v>2:2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0.7416666666666667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Deqim</v>
      </c>
      <c r="F24" s="127" t="str">
        <f t="shared" ref="F24:F29" si="20">$E$6</f>
        <v>Mutabor102</v>
      </c>
      <c r="G24" s="116">
        <f t="shared" si="8"/>
        <v>2</v>
      </c>
      <c r="H24" s="118"/>
      <c r="I24" s="116">
        <f t="shared" ref="I24:I30" si="21">SUM(L24)</f>
        <v>0</v>
      </c>
      <c r="J24" s="118"/>
      <c r="K24" s="121">
        <v>2.0</v>
      </c>
      <c r="L24" s="123">
        <v>0.0</v>
      </c>
      <c r="M24" s="92"/>
      <c r="N24" s="92"/>
      <c r="O24" s="92"/>
      <c r="P24" s="92"/>
      <c r="Q24" s="92"/>
      <c r="R24" s="92"/>
      <c r="S24" s="92"/>
      <c r="T24" s="87">
        <v>253.0</v>
      </c>
      <c r="U24" s="125" t="str">
        <f t="shared" si="10"/>
        <v>17:48 Bullet shot Cup (Финляндия) Deqim  - (Чехия) Mutabor102</v>
      </c>
      <c r="V24" s="88" t="str">
        <f t="shared" si="11"/>
        <v>2:0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0.7444444444444445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Deqim</v>
      </c>
      <c r="F25" s="127" t="str">
        <f t="shared" si="20"/>
        <v>Mutabor102</v>
      </c>
      <c r="G25" s="116">
        <f t="shared" si="8"/>
        <v>3</v>
      </c>
      <c r="H25" s="118"/>
      <c r="I25" s="116">
        <f t="shared" si="21"/>
        <v>2</v>
      </c>
      <c r="J25" s="118"/>
      <c r="K25" s="122">
        <v>3.0</v>
      </c>
      <c r="L25" s="126">
        <v>2.0</v>
      </c>
      <c r="M25" s="92"/>
      <c r="N25" s="92"/>
      <c r="O25" s="92"/>
      <c r="P25" s="92"/>
      <c r="Q25" s="92"/>
      <c r="R25" s="92"/>
      <c r="S25" s="92"/>
      <c r="T25" s="87">
        <v>254.0</v>
      </c>
      <c r="U25" s="125" t="str">
        <f t="shared" si="10"/>
        <v>17:52 Bullet shot Cup (Финляндия) Deqim  - (Чехия) Mutabor102</v>
      </c>
      <c r="V25" s="88" t="str">
        <f t="shared" si="11"/>
        <v>3:2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0.7472222222222222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Deqim</v>
      </c>
      <c r="F26" s="127" t="str">
        <f t="shared" si="20"/>
        <v>Mutabor102</v>
      </c>
      <c r="G26" s="116">
        <f t="shared" si="8"/>
        <v>2</v>
      </c>
      <c r="H26" s="118"/>
      <c r="I26" s="116">
        <f t="shared" si="21"/>
        <v>2</v>
      </c>
      <c r="J26" s="118"/>
      <c r="K26" s="122">
        <v>2.0</v>
      </c>
      <c r="L26" s="126">
        <v>2.0</v>
      </c>
      <c r="M26" s="92"/>
      <c r="N26" s="92"/>
      <c r="O26" s="92"/>
      <c r="P26" s="92"/>
      <c r="Q26" s="92"/>
      <c r="R26" s="92"/>
      <c r="S26" s="92"/>
      <c r="T26" s="87">
        <v>255.0</v>
      </c>
      <c r="U26" s="125" t="str">
        <f t="shared" si="10"/>
        <v>17:56 Bullet shot Cup (Финляндия) Deqim  - (Чехия) Mutabor102</v>
      </c>
      <c r="V26" s="88" t="str">
        <f t="shared" si="11"/>
        <v>2:2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0.75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Warrior</v>
      </c>
      <c r="F27" s="127" t="str">
        <f t="shared" si="20"/>
        <v>Mutabor102</v>
      </c>
      <c r="G27" s="116">
        <f t="shared" si="8"/>
        <v>1</v>
      </c>
      <c r="H27" s="118"/>
      <c r="I27" s="116">
        <f t="shared" si="21"/>
        <v>1</v>
      </c>
      <c r="J27" s="118"/>
      <c r="K27" s="122">
        <v>1.0</v>
      </c>
      <c r="L27" s="126">
        <v>1.0</v>
      </c>
      <c r="M27" s="92"/>
      <c r="N27" s="92"/>
      <c r="O27" s="92"/>
      <c r="P27" s="92"/>
      <c r="Q27" s="92"/>
      <c r="R27" s="92"/>
      <c r="S27" s="92"/>
      <c r="T27" s="87">
        <v>256.0</v>
      </c>
      <c r="U27" s="125" t="str">
        <f t="shared" si="10"/>
        <v>18:00 Bullet shot Cup (Швеция) Warrior  - (Чехия) Mutabor102</v>
      </c>
      <c r="V27" s="88" t="str">
        <f t="shared" si="11"/>
        <v>1:1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0.7527777777777778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Warrior</v>
      </c>
      <c r="F28" s="127" t="str">
        <f t="shared" si="20"/>
        <v>Mutabor102</v>
      </c>
      <c r="G28" s="116">
        <f t="shared" si="8"/>
        <v>2</v>
      </c>
      <c r="H28" s="118"/>
      <c r="I28" s="116">
        <f t="shared" si="21"/>
        <v>0</v>
      </c>
      <c r="J28" s="118"/>
      <c r="K28" s="122">
        <v>2.0</v>
      </c>
      <c r="L28" s="126">
        <v>0.0</v>
      </c>
      <c r="M28" s="92"/>
      <c r="N28" s="92"/>
      <c r="O28" s="92"/>
      <c r="P28" s="92"/>
      <c r="Q28" s="92"/>
      <c r="R28" s="92"/>
      <c r="S28" s="92"/>
      <c r="T28" s="87">
        <v>257.0</v>
      </c>
      <c r="U28" s="125" t="str">
        <f t="shared" si="10"/>
        <v>18:04 Bullet shot Cup (Швеция) Warrior  - (Чехия) Mutabor102</v>
      </c>
      <c r="V28" s="88" t="str">
        <f t="shared" si="11"/>
        <v>2:0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0.7555555555555555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Warrior</v>
      </c>
      <c r="F29" s="127" t="str">
        <f t="shared" si="20"/>
        <v>Mutabor102</v>
      </c>
      <c r="G29" s="116">
        <f t="shared" si="8"/>
        <v>2</v>
      </c>
      <c r="H29" s="118"/>
      <c r="I29" s="116">
        <f t="shared" si="21"/>
        <v>2</v>
      </c>
      <c r="J29" s="118"/>
      <c r="K29" s="118">
        <v>2.0</v>
      </c>
      <c r="L29" s="118">
        <v>2.0</v>
      </c>
      <c r="M29" s="92"/>
      <c r="N29" s="92"/>
      <c r="O29" s="92"/>
      <c r="P29" s="92"/>
      <c r="Q29" s="92"/>
      <c r="R29" s="92"/>
      <c r="S29" s="92"/>
      <c r="T29" s="87">
        <v>258.0</v>
      </c>
      <c r="U29" s="125" t="str">
        <f t="shared" si="10"/>
        <v>18:08 Bullet shot Cup (Швеция) Warrior  - (Чехия) Mutabor102</v>
      </c>
      <c r="V29" s="88" t="str">
        <f t="shared" si="11"/>
        <v>2:2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0.7583333333333333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Warrior</v>
      </c>
      <c r="F30" s="118" t="str">
        <f t="shared" ref="F30:F35" si="25">$E$5</f>
        <v>Deqim</v>
      </c>
      <c r="G30" s="116">
        <f t="shared" si="8"/>
        <v>2</v>
      </c>
      <c r="H30" s="118"/>
      <c r="I30" s="116">
        <f t="shared" si="21"/>
        <v>0</v>
      </c>
      <c r="J30" s="118"/>
      <c r="K30" s="121">
        <v>2.0</v>
      </c>
      <c r="L30" s="123">
        <v>0.0</v>
      </c>
      <c r="M30" s="92"/>
      <c r="N30" s="92"/>
      <c r="O30" s="92"/>
      <c r="P30" s="92"/>
      <c r="Q30" s="92"/>
      <c r="R30" s="92"/>
      <c r="S30" s="92"/>
      <c r="T30" s="87">
        <v>259.0</v>
      </c>
      <c r="U30" s="125" t="str">
        <f t="shared" si="10"/>
        <v>18:12 Bullet shot Cup (Швеция) Warrior  - (Финляндия) Deqim</v>
      </c>
      <c r="V30" s="88" t="str">
        <f t="shared" si="11"/>
        <v>2:0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0.7611111111111111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Warrior</v>
      </c>
      <c r="F31" s="118" t="str">
        <f t="shared" si="25"/>
        <v>Deqim</v>
      </c>
      <c r="G31" s="116">
        <f t="shared" si="8"/>
        <v>1</v>
      </c>
      <c r="H31" s="118"/>
      <c r="I31" s="116">
        <f t="shared" ref="I31:I35" si="26">SUM(L31,O31)</f>
        <v>1</v>
      </c>
      <c r="J31" s="118"/>
      <c r="K31" s="122">
        <v>1.0</v>
      </c>
      <c r="L31" s="126">
        <v>1.0</v>
      </c>
      <c r="M31" s="92"/>
      <c r="N31" s="92"/>
      <c r="O31" s="92"/>
      <c r="P31" s="92"/>
      <c r="Q31" s="92"/>
      <c r="R31" s="92"/>
      <c r="S31" s="92"/>
      <c r="T31" s="87">
        <v>260.0</v>
      </c>
      <c r="U31" s="125" t="str">
        <f t="shared" si="10"/>
        <v>18:16 Bullet shot Cup (Швеция) Warrior  - (Финляндия) Deqim</v>
      </c>
      <c r="V31" s="88" t="str">
        <f t="shared" si="11"/>
        <v>1:1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0.7638888888888888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Warrior</v>
      </c>
      <c r="F32" s="118" t="str">
        <f t="shared" si="25"/>
        <v>Deqim</v>
      </c>
      <c r="G32" s="116">
        <f t="shared" si="8"/>
        <v>2</v>
      </c>
      <c r="H32" s="118"/>
      <c r="I32" s="116">
        <f t="shared" si="26"/>
        <v>1</v>
      </c>
      <c r="J32" s="118"/>
      <c r="K32" s="122">
        <v>2.0</v>
      </c>
      <c r="L32" s="126">
        <v>1.0</v>
      </c>
      <c r="M32" s="92"/>
      <c r="N32" s="92"/>
      <c r="O32" s="92"/>
      <c r="P32" s="92"/>
      <c r="Q32" s="92"/>
      <c r="R32" s="92"/>
      <c r="S32" s="92"/>
      <c r="T32" s="87">
        <v>261.0</v>
      </c>
      <c r="U32" s="125" t="str">
        <f t="shared" si="10"/>
        <v>18:20 Bullet shot Cup (Швеция) Warrior  - (Финляндия) Deqim</v>
      </c>
      <c r="V32" s="88" t="str">
        <f t="shared" si="11"/>
        <v>2:1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0.7666666666666667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Mutabor102</v>
      </c>
      <c r="F33" s="118" t="str">
        <f t="shared" si="25"/>
        <v>Deqim</v>
      </c>
      <c r="G33" s="116">
        <f t="shared" si="8"/>
        <v>0</v>
      </c>
      <c r="H33" s="118"/>
      <c r="I33" s="116">
        <f t="shared" si="26"/>
        <v>1</v>
      </c>
      <c r="J33" s="118"/>
      <c r="K33" s="122">
        <v>0.0</v>
      </c>
      <c r="L33" s="126">
        <v>1.0</v>
      </c>
      <c r="M33" s="92"/>
      <c r="N33" s="92"/>
      <c r="O33" s="92"/>
      <c r="P33" s="92"/>
      <c r="Q33" s="92"/>
      <c r="R33" s="92"/>
      <c r="S33" s="92"/>
      <c r="T33" s="87">
        <v>262.0</v>
      </c>
      <c r="U33" s="125" t="str">
        <f t="shared" si="10"/>
        <v>18:24 Bullet shot Cup (Чехия) Mutabor102  - (Финляндия) Deqim</v>
      </c>
      <c r="V33" s="88" t="str">
        <f t="shared" si="11"/>
        <v>0:1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0.7694444444444445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Mutabor102</v>
      </c>
      <c r="F34" s="118" t="str">
        <f t="shared" si="25"/>
        <v>Deqim</v>
      </c>
      <c r="G34" s="116">
        <f t="shared" si="8"/>
        <v>2</v>
      </c>
      <c r="H34" s="118"/>
      <c r="I34" s="116">
        <f t="shared" si="26"/>
        <v>2</v>
      </c>
      <c r="J34" s="118"/>
      <c r="K34" s="122">
        <v>2.0</v>
      </c>
      <c r="L34" s="126">
        <v>2.0</v>
      </c>
      <c r="M34" s="92"/>
      <c r="N34" s="92"/>
      <c r="O34" s="92"/>
      <c r="P34" s="92"/>
      <c r="Q34" s="92"/>
      <c r="R34" s="92"/>
      <c r="S34" s="92"/>
      <c r="T34" s="87">
        <v>263.0</v>
      </c>
      <c r="U34" s="125" t="str">
        <f t="shared" si="10"/>
        <v>18:28 Bullet shot Cup (Чехия) Mutabor102  - (Финляндия) Deqim</v>
      </c>
      <c r="V34" s="88" t="str">
        <f t="shared" si="11"/>
        <v>2:2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0.7722222222222223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Mutabor102</v>
      </c>
      <c r="F35" s="118" t="str">
        <f t="shared" si="25"/>
        <v>Deqim</v>
      </c>
      <c r="G35" s="116">
        <f t="shared" si="8"/>
        <v>2</v>
      </c>
      <c r="H35" s="118"/>
      <c r="I35" s="116">
        <f t="shared" si="26"/>
        <v>0</v>
      </c>
      <c r="J35" s="118"/>
      <c r="K35" s="118">
        <v>2.0</v>
      </c>
      <c r="L35" s="118">
        <v>0.0</v>
      </c>
      <c r="M35" s="92"/>
      <c r="N35" s="92"/>
      <c r="O35" s="92"/>
      <c r="P35" s="92"/>
      <c r="Q35" s="92"/>
      <c r="R35" s="92"/>
      <c r="S35" s="92"/>
      <c r="T35" s="87">
        <v>264.0</v>
      </c>
      <c r="U35" s="125" t="str">
        <f t="shared" si="10"/>
        <v>18:32 Bullet shot Cup (Чехия) Mutabor102  - (Финляндия) Deqim</v>
      </c>
      <c r="V35" s="88" t="str">
        <f t="shared" si="11"/>
        <v>2:0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0.775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Mutabor102</v>
      </c>
      <c r="F36" s="118" t="str">
        <f t="shared" ref="F36:F41" si="30">$E$4</f>
        <v>Warrior</v>
      </c>
      <c r="G36" s="116">
        <f t="shared" si="8"/>
        <v>0</v>
      </c>
      <c r="H36" s="118"/>
      <c r="I36" s="116">
        <f t="shared" ref="I36:I42" si="31">SUM(L36)</f>
        <v>2</v>
      </c>
      <c r="J36" s="118"/>
      <c r="K36" s="121">
        <v>0.0</v>
      </c>
      <c r="L36" s="123">
        <v>2.0</v>
      </c>
      <c r="M36" s="92"/>
      <c r="N36" s="92"/>
      <c r="O36" s="92"/>
      <c r="P36" s="92"/>
      <c r="Q36" s="92"/>
      <c r="R36" s="92"/>
      <c r="S36" s="92"/>
      <c r="T36" s="87">
        <v>265.0</v>
      </c>
      <c r="U36" s="125" t="str">
        <f t="shared" si="10"/>
        <v>18:36 Bullet shot Cup (Чехия) Mutabor102  - (Швеция) Warrior</v>
      </c>
      <c r="V36" s="88" t="str">
        <f t="shared" si="11"/>
        <v>0:2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0.7777777777777778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Mutabor102</v>
      </c>
      <c r="F37" s="118" t="str">
        <f t="shared" si="30"/>
        <v>Warrior</v>
      </c>
      <c r="G37" s="116">
        <f t="shared" si="8"/>
        <v>2</v>
      </c>
      <c r="H37" s="118"/>
      <c r="I37" s="116">
        <f t="shared" si="31"/>
        <v>3</v>
      </c>
      <c r="J37" s="118"/>
      <c r="K37" s="122">
        <v>2.0</v>
      </c>
      <c r="L37" s="126">
        <v>3.0</v>
      </c>
      <c r="M37" s="92"/>
      <c r="N37" s="92"/>
      <c r="O37" s="92"/>
      <c r="P37" s="92"/>
      <c r="Q37" s="92"/>
      <c r="R37" s="92"/>
      <c r="S37" s="92"/>
      <c r="T37" s="87">
        <v>266.0</v>
      </c>
      <c r="U37" s="125" t="str">
        <f t="shared" si="10"/>
        <v>18:40 Bullet shot Cup (Чехия) Mutabor102  - (Швеция) Warrior</v>
      </c>
      <c r="V37" s="88" t="str">
        <f t="shared" si="11"/>
        <v>2:3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0.7805555555555556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Mutabor102</v>
      </c>
      <c r="F38" s="118" t="str">
        <f t="shared" si="30"/>
        <v>Warrior</v>
      </c>
      <c r="G38" s="116">
        <f t="shared" si="8"/>
        <v>1</v>
      </c>
      <c r="H38" s="118"/>
      <c r="I38" s="116">
        <f t="shared" si="31"/>
        <v>2</v>
      </c>
      <c r="J38" s="118"/>
      <c r="K38" s="122">
        <v>1.0</v>
      </c>
      <c r="L38" s="126">
        <v>2.0</v>
      </c>
      <c r="M38" s="92"/>
      <c r="N38" s="92"/>
      <c r="O38" s="92"/>
      <c r="P38" s="92"/>
      <c r="Q38" s="92"/>
      <c r="R38" s="92"/>
      <c r="S38" s="92"/>
      <c r="T38" s="87">
        <v>267.0</v>
      </c>
      <c r="U38" s="125" t="str">
        <f t="shared" si="10"/>
        <v>18:44 Bullet shot Cup (Чехия) Mutabor102  - (Швеция) Warrior</v>
      </c>
      <c r="V38" s="88" t="str">
        <f t="shared" si="11"/>
        <v>1:2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0.7833333333333333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Deqim</v>
      </c>
      <c r="F39" s="118" t="str">
        <f t="shared" si="30"/>
        <v>Warrior</v>
      </c>
      <c r="G39" s="116">
        <f t="shared" si="8"/>
        <v>0</v>
      </c>
      <c r="H39" s="118"/>
      <c r="I39" s="116">
        <f t="shared" si="31"/>
        <v>2</v>
      </c>
      <c r="J39" s="118"/>
      <c r="K39" s="122">
        <v>0.0</v>
      </c>
      <c r="L39" s="126">
        <v>2.0</v>
      </c>
      <c r="M39" s="92"/>
      <c r="N39" s="92"/>
      <c r="O39" s="92"/>
      <c r="P39" s="92"/>
      <c r="Q39" s="92"/>
      <c r="R39" s="92"/>
      <c r="S39" s="92"/>
      <c r="T39" s="87">
        <v>268.0</v>
      </c>
      <c r="U39" s="125" t="str">
        <f t="shared" si="10"/>
        <v>18:48 Bullet shot Cup (Финляндия) Deqim  - (Швеция) Warrior</v>
      </c>
      <c r="V39" s="88" t="str">
        <f t="shared" si="11"/>
        <v>0:2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0.7861111111111111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Deqim</v>
      </c>
      <c r="F40" s="118" t="str">
        <f t="shared" si="30"/>
        <v>Warrior</v>
      </c>
      <c r="G40" s="116">
        <f t="shared" si="8"/>
        <v>3</v>
      </c>
      <c r="H40" s="118"/>
      <c r="I40" s="116">
        <f t="shared" si="31"/>
        <v>1</v>
      </c>
      <c r="J40" s="118"/>
      <c r="K40" s="122">
        <v>3.0</v>
      </c>
      <c r="L40" s="126">
        <v>1.0</v>
      </c>
      <c r="M40" s="92"/>
      <c r="N40" s="92"/>
      <c r="O40" s="92"/>
      <c r="P40" s="92"/>
      <c r="Q40" s="92"/>
      <c r="R40" s="92"/>
      <c r="S40" s="92"/>
      <c r="T40" s="87">
        <v>269.0</v>
      </c>
      <c r="U40" s="125" t="str">
        <f t="shared" si="10"/>
        <v>18:52 Bullet shot Cup (Финляндия) Deqim  - (Швеция) Warrior</v>
      </c>
      <c r="V40" s="88" t="str">
        <f t="shared" si="11"/>
        <v>3:1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0.7888888888888889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Deqim</v>
      </c>
      <c r="F41" s="118" t="str">
        <f t="shared" si="30"/>
        <v>Warrior</v>
      </c>
      <c r="G41" s="116">
        <f t="shared" si="8"/>
        <v>0</v>
      </c>
      <c r="H41" s="118"/>
      <c r="I41" s="116">
        <f t="shared" si="31"/>
        <v>2</v>
      </c>
      <c r="J41" s="118"/>
      <c r="K41" s="118">
        <v>0.0</v>
      </c>
      <c r="L41" s="118">
        <v>2.0</v>
      </c>
      <c r="M41" s="92"/>
      <c r="N41" s="92"/>
      <c r="O41" s="92"/>
      <c r="P41" s="92"/>
      <c r="Q41" s="92"/>
      <c r="R41" s="92"/>
      <c r="S41" s="92"/>
      <c r="T41" s="87">
        <v>270.0</v>
      </c>
      <c r="U41" s="125" t="str">
        <f t="shared" si="10"/>
        <v>18:56 Bullet shot Cup (Финляндия) Deqim  - (Швеция) Warrior</v>
      </c>
      <c r="V41" s="88" t="str">
        <f t="shared" si="11"/>
        <v>0:2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0.7916666666666666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Deqim</v>
      </c>
      <c r="F42" s="118" t="str">
        <f t="shared" ref="F42:F47" si="35">$E$6</f>
        <v>Mutabor102</v>
      </c>
      <c r="G42" s="116">
        <f t="shared" si="8"/>
        <v>1</v>
      </c>
      <c r="H42" s="118"/>
      <c r="I42" s="116">
        <f t="shared" si="31"/>
        <v>0</v>
      </c>
      <c r="J42" s="118"/>
      <c r="K42" s="121">
        <v>1.0</v>
      </c>
      <c r="L42" s="123">
        <v>0.0</v>
      </c>
      <c r="M42" s="92"/>
      <c r="N42" s="92"/>
      <c r="O42" s="92"/>
      <c r="P42" s="92"/>
      <c r="Q42" s="92"/>
      <c r="R42" s="92"/>
      <c r="S42" s="92"/>
      <c r="T42" s="87">
        <v>271.0</v>
      </c>
      <c r="U42" s="125" t="str">
        <f t="shared" si="10"/>
        <v>19:00 Bullet shot Cup (Финляндия) Deqim  - (Чехия) Mutabor102</v>
      </c>
      <c r="V42" s="88" t="str">
        <f t="shared" si="11"/>
        <v>1:0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0.7944444444444444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Deqim</v>
      </c>
      <c r="F43" s="118" t="str">
        <f t="shared" si="35"/>
        <v>Mutabor102</v>
      </c>
      <c r="G43" s="116">
        <f t="shared" si="8"/>
        <v>2</v>
      </c>
      <c r="H43" s="118"/>
      <c r="I43" s="116">
        <f t="shared" ref="I43:I47" si="36">SUM(L43,O43)</f>
        <v>0</v>
      </c>
      <c r="J43" s="118"/>
      <c r="K43" s="122">
        <v>2.0</v>
      </c>
      <c r="L43" s="126">
        <v>0.0</v>
      </c>
      <c r="M43" s="92"/>
      <c r="N43" s="92"/>
      <c r="O43" s="92"/>
      <c r="P43" s="92"/>
      <c r="Q43" s="92"/>
      <c r="R43" s="92"/>
      <c r="S43" s="92"/>
      <c r="T43" s="87">
        <v>272.0</v>
      </c>
      <c r="U43" s="125" t="str">
        <f t="shared" si="10"/>
        <v>19:04 Bullet shot Cup (Финляндия) Deqim  - (Чехия) Mutabor102</v>
      </c>
      <c r="V43" s="88" t="str">
        <f t="shared" si="11"/>
        <v>2:0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0.7972222222222223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Deqim</v>
      </c>
      <c r="F44" s="118" t="str">
        <f t="shared" si="35"/>
        <v>Mutabor102</v>
      </c>
      <c r="G44" s="116">
        <f t="shared" si="8"/>
        <v>2</v>
      </c>
      <c r="H44" s="118"/>
      <c r="I44" s="116">
        <f t="shared" si="36"/>
        <v>1</v>
      </c>
      <c r="J44" s="118"/>
      <c r="K44" s="122">
        <v>2.0</v>
      </c>
      <c r="L44" s="126">
        <v>1.0</v>
      </c>
      <c r="M44" s="92"/>
      <c r="N44" s="92"/>
      <c r="O44" s="92"/>
      <c r="P44" s="92"/>
      <c r="Q44" s="92"/>
      <c r="R44" s="92"/>
      <c r="S44" s="92"/>
      <c r="T44" s="87">
        <v>273.0</v>
      </c>
      <c r="U44" s="125" t="str">
        <f t="shared" si="10"/>
        <v>19:08 Bullet shot Cup (Финляндия) Deqim  - (Чехия) Mutabor102</v>
      </c>
      <c r="V44" s="88" t="str">
        <f t="shared" si="11"/>
        <v>2:1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0.8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Warrior</v>
      </c>
      <c r="F45" s="118" t="str">
        <f t="shared" si="35"/>
        <v>Mutabor102</v>
      </c>
      <c r="G45" s="116">
        <f t="shared" si="8"/>
        <v>1</v>
      </c>
      <c r="H45" s="118"/>
      <c r="I45" s="116">
        <f t="shared" si="36"/>
        <v>1</v>
      </c>
      <c r="J45" s="118"/>
      <c r="K45" s="122">
        <v>1.0</v>
      </c>
      <c r="L45" s="126">
        <v>1.0</v>
      </c>
      <c r="M45" s="92"/>
      <c r="N45" s="92"/>
      <c r="O45" s="92"/>
      <c r="P45" s="92"/>
      <c r="Q45" s="92"/>
      <c r="R45" s="92"/>
      <c r="S45" s="92"/>
      <c r="T45" s="87">
        <v>274.0</v>
      </c>
      <c r="U45" s="125" t="str">
        <f t="shared" si="10"/>
        <v>19:12 Bullet shot Cup (Швеция) Warrior  - (Чехия) Mutabor102</v>
      </c>
      <c r="V45" s="88" t="str">
        <f t="shared" si="11"/>
        <v>1:1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0.8027777777777778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Warrior</v>
      </c>
      <c r="F46" s="118" t="str">
        <f t="shared" si="35"/>
        <v>Mutabor102</v>
      </c>
      <c r="G46" s="116">
        <f t="shared" si="8"/>
        <v>1</v>
      </c>
      <c r="H46" s="118"/>
      <c r="I46" s="116">
        <f t="shared" si="36"/>
        <v>1</v>
      </c>
      <c r="J46" s="118"/>
      <c r="K46" s="122">
        <v>1.0</v>
      </c>
      <c r="L46" s="126">
        <v>1.0</v>
      </c>
      <c r="M46" s="92"/>
      <c r="N46" s="92"/>
      <c r="O46" s="92"/>
      <c r="P46" s="92"/>
      <c r="Q46" s="92"/>
      <c r="R46" s="92"/>
      <c r="S46" s="92"/>
      <c r="T46" s="87">
        <v>275.0</v>
      </c>
      <c r="U46" s="125" t="str">
        <f t="shared" si="10"/>
        <v>19:16 Bullet shot Cup (Швеция) Warrior  - (Чехия) Mutabor102</v>
      </c>
      <c r="V46" s="88" t="str">
        <f t="shared" si="11"/>
        <v>1:1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0.8055555555555556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Warrior</v>
      </c>
      <c r="F47" s="118" t="str">
        <f t="shared" si="35"/>
        <v>Mutabor102</v>
      </c>
      <c r="G47" s="116">
        <f t="shared" si="8"/>
        <v>2</v>
      </c>
      <c r="H47" s="118"/>
      <c r="I47" s="116">
        <f t="shared" si="36"/>
        <v>0</v>
      </c>
      <c r="J47" s="118"/>
      <c r="K47" s="118">
        <v>2.0</v>
      </c>
      <c r="L47" s="118">
        <v>0.0</v>
      </c>
      <c r="M47" s="92"/>
      <c r="N47" s="92"/>
      <c r="O47" s="92"/>
      <c r="P47" s="92"/>
      <c r="Q47" s="92"/>
      <c r="R47" s="92"/>
      <c r="S47" s="92"/>
      <c r="T47" s="87">
        <v>276.0</v>
      </c>
      <c r="U47" s="125" t="str">
        <f t="shared" si="10"/>
        <v>19:20 Bullet shot Cup (Швеция) Warrior  - (Чехия) Mutabor102</v>
      </c>
      <c r="V47" s="88" t="str">
        <f t="shared" si="11"/>
        <v>2:0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0.8083333333333333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Warrior</v>
      </c>
      <c r="F48" s="118" t="str">
        <f t="shared" ref="F48:F53" si="40">$E$5</f>
        <v>Deqim</v>
      </c>
      <c r="G48" s="116">
        <f t="shared" si="8"/>
        <v>1</v>
      </c>
      <c r="H48" s="118"/>
      <c r="I48" s="116">
        <f>SUM(L48)</f>
        <v>0</v>
      </c>
      <c r="J48" s="118"/>
      <c r="K48" s="121">
        <v>1.0</v>
      </c>
      <c r="L48" s="123">
        <v>0.0</v>
      </c>
      <c r="M48" s="88"/>
      <c r="N48" s="88"/>
      <c r="O48" s="88"/>
      <c r="P48" s="88"/>
      <c r="Q48" s="88"/>
      <c r="R48" s="88"/>
      <c r="S48" s="88"/>
      <c r="T48" s="87">
        <v>277.0</v>
      </c>
      <c r="U48" s="125" t="str">
        <f t="shared" si="10"/>
        <v>19:24 Bullet shot Cup (Швеция) Warrior  - (Финляндия) Deqim</v>
      </c>
      <c r="V48" s="88" t="str">
        <f t="shared" si="11"/>
        <v>1:0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0.8111111111111111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Warrior</v>
      </c>
      <c r="F49" s="118" t="str">
        <f t="shared" si="40"/>
        <v>Deqim</v>
      </c>
      <c r="G49" s="116">
        <f t="shared" si="8"/>
        <v>2</v>
      </c>
      <c r="H49" s="118"/>
      <c r="I49" s="116">
        <f t="shared" ref="I49:I53" si="41">SUM(L49,O49)</f>
        <v>2</v>
      </c>
      <c r="J49" s="118"/>
      <c r="K49" s="122">
        <v>2.0</v>
      </c>
      <c r="L49" s="126">
        <v>2.0</v>
      </c>
      <c r="M49" s="88"/>
      <c r="N49" s="88"/>
      <c r="O49" s="88"/>
      <c r="P49" s="88"/>
      <c r="Q49" s="88"/>
      <c r="R49" s="88"/>
      <c r="S49" s="88"/>
      <c r="T49" s="87">
        <v>278.0</v>
      </c>
      <c r="U49" s="125" t="str">
        <f t="shared" si="10"/>
        <v>19:28 Bullet shot Cup (Швеция) Warrior  - (Финляндия) Deqim</v>
      </c>
      <c r="V49" s="88" t="str">
        <f t="shared" si="11"/>
        <v>2:2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0.8138888888888889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Warrior</v>
      </c>
      <c r="F50" s="118" t="str">
        <f t="shared" si="40"/>
        <v>Deqim</v>
      </c>
      <c r="G50" s="116">
        <f t="shared" si="8"/>
        <v>0</v>
      </c>
      <c r="H50" s="118"/>
      <c r="I50" s="116">
        <f t="shared" si="41"/>
        <v>1</v>
      </c>
      <c r="J50" s="118"/>
      <c r="K50" s="122">
        <v>0.0</v>
      </c>
      <c r="L50" s="126">
        <v>1.0</v>
      </c>
      <c r="M50" s="88"/>
      <c r="N50" s="88"/>
      <c r="O50" s="88"/>
      <c r="P50" s="88"/>
      <c r="Q50" s="88"/>
      <c r="R50" s="88"/>
      <c r="S50" s="88"/>
      <c r="T50" s="87">
        <v>279.0</v>
      </c>
      <c r="U50" s="125" t="str">
        <f t="shared" si="10"/>
        <v>19:32 Bullet shot Cup (Швеция) Warrior  - (Финляндия) Deqim</v>
      </c>
      <c r="V50" s="88" t="str">
        <f t="shared" si="11"/>
        <v>0:1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0.8166666666666667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Mutabor102</v>
      </c>
      <c r="F51" s="118" t="str">
        <f t="shared" si="40"/>
        <v>Deqim</v>
      </c>
      <c r="G51" s="116">
        <f t="shared" si="8"/>
        <v>2</v>
      </c>
      <c r="H51" s="118"/>
      <c r="I51" s="116">
        <f t="shared" si="41"/>
        <v>3</v>
      </c>
      <c r="J51" s="118"/>
      <c r="K51" s="122">
        <v>2.0</v>
      </c>
      <c r="L51" s="126">
        <v>3.0</v>
      </c>
      <c r="M51" s="88"/>
      <c r="N51" s="88"/>
      <c r="O51" s="88"/>
      <c r="P51" s="88"/>
      <c r="Q51" s="88"/>
      <c r="R51" s="88"/>
      <c r="S51" s="88"/>
      <c r="T51" s="87">
        <v>280.0</v>
      </c>
      <c r="U51" s="125" t="str">
        <f t="shared" si="10"/>
        <v>19:36 Bullet shot Cup (Чехия) Mutabor102  - (Финляндия) Deqim</v>
      </c>
      <c r="V51" s="88" t="str">
        <f t="shared" si="11"/>
        <v>2:3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0.8194444444444444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Mutabor102</v>
      </c>
      <c r="F52" s="118" t="str">
        <f t="shared" si="40"/>
        <v>Deqim</v>
      </c>
      <c r="G52" s="116">
        <f t="shared" si="8"/>
        <v>1</v>
      </c>
      <c r="H52" s="118"/>
      <c r="I52" s="116">
        <f t="shared" si="41"/>
        <v>0</v>
      </c>
      <c r="J52" s="118"/>
      <c r="K52" s="122">
        <v>1.0</v>
      </c>
      <c r="L52" s="126">
        <v>0.0</v>
      </c>
      <c r="M52" s="88"/>
      <c r="N52" s="88"/>
      <c r="O52" s="88"/>
      <c r="P52" s="88"/>
      <c r="Q52" s="88"/>
      <c r="R52" s="88"/>
      <c r="S52" s="88"/>
      <c r="T52" s="87">
        <v>281.0</v>
      </c>
      <c r="U52" s="125" t="str">
        <f t="shared" si="10"/>
        <v>19:40 Bullet shot Cup (Чехия) Mutabor102  - (Финляндия) Deqim</v>
      </c>
      <c r="V52" s="88" t="str">
        <f t="shared" si="11"/>
        <v>1:0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0.8222222222222222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Mutabor102</v>
      </c>
      <c r="F53" s="118" t="str">
        <f t="shared" si="40"/>
        <v>Deqim</v>
      </c>
      <c r="G53" s="116">
        <f t="shared" si="8"/>
        <v>1</v>
      </c>
      <c r="H53" s="118"/>
      <c r="I53" s="116">
        <f t="shared" si="41"/>
        <v>2</v>
      </c>
      <c r="J53" s="118"/>
      <c r="K53" s="118">
        <v>1.0</v>
      </c>
      <c r="L53" s="118">
        <v>2.0</v>
      </c>
      <c r="M53" s="88"/>
      <c r="N53" s="88"/>
      <c r="O53" s="88"/>
      <c r="P53" s="88"/>
      <c r="Q53" s="88"/>
      <c r="R53" s="88"/>
      <c r="S53" s="88"/>
      <c r="T53" s="87">
        <v>282.0</v>
      </c>
      <c r="U53" s="125" t="str">
        <f t="shared" si="10"/>
        <v>19:44 Bullet shot Cup (Чехия) Mutabor102  - (Финляндия) Deqim</v>
      </c>
      <c r="V53" s="88" t="str">
        <f t="shared" si="11"/>
        <v>1:2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0.825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Mutabor102</v>
      </c>
      <c r="F54" s="118" t="str">
        <f t="shared" ref="F54:F56" si="45">$E$4</f>
        <v>Warrior</v>
      </c>
      <c r="G54" s="116">
        <f t="shared" si="8"/>
        <v>0</v>
      </c>
      <c r="H54" s="118"/>
      <c r="I54" s="116">
        <f t="shared" ref="I54:I56" si="46">SUM(L54)</f>
        <v>1</v>
      </c>
      <c r="J54" s="118"/>
      <c r="K54" s="121">
        <v>0.0</v>
      </c>
      <c r="L54" s="123">
        <v>1.0</v>
      </c>
      <c r="M54" s="88"/>
      <c r="N54" s="88"/>
      <c r="O54" s="88"/>
      <c r="P54" s="88"/>
      <c r="Q54" s="88"/>
      <c r="R54" s="88"/>
      <c r="S54" s="88"/>
      <c r="T54" s="87">
        <v>283.0</v>
      </c>
      <c r="U54" s="125" t="str">
        <f t="shared" si="10"/>
        <v>19:48 Bullet shot Cup (Чехия) Mutabor102  - (Швеция) Warrior</v>
      </c>
      <c r="V54" s="88" t="str">
        <f t="shared" si="11"/>
        <v>0:1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0.8277777777777777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Mutabor102</v>
      </c>
      <c r="F55" s="118" t="str">
        <f t="shared" si="45"/>
        <v>Warrior</v>
      </c>
      <c r="G55" s="116">
        <f t="shared" si="8"/>
        <v>1</v>
      </c>
      <c r="H55" s="118"/>
      <c r="I55" s="116">
        <f t="shared" si="46"/>
        <v>2</v>
      </c>
      <c r="J55" s="118"/>
      <c r="K55" s="122">
        <v>1.0</v>
      </c>
      <c r="L55" s="126">
        <v>2.0</v>
      </c>
      <c r="M55" s="88"/>
      <c r="N55" s="88"/>
      <c r="O55" s="88"/>
      <c r="P55" s="88"/>
      <c r="Q55" s="88"/>
      <c r="R55" s="88"/>
      <c r="S55" s="88"/>
      <c r="T55" s="87">
        <v>284.0</v>
      </c>
      <c r="U55" s="125" t="str">
        <f t="shared" si="10"/>
        <v>19:52 Bullet shot Cup (Чехия) Mutabor102  - (Швеция) Warrior</v>
      </c>
      <c r="V55" s="88" t="str">
        <f t="shared" si="11"/>
        <v>1:2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0.8305555555555556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Mutabor102</v>
      </c>
      <c r="F56" s="118" t="str">
        <f t="shared" si="45"/>
        <v>Warrior</v>
      </c>
      <c r="G56" s="116">
        <f t="shared" si="8"/>
        <v>0</v>
      </c>
      <c r="H56" s="118"/>
      <c r="I56" s="116">
        <f t="shared" si="46"/>
        <v>1</v>
      </c>
      <c r="J56" s="118"/>
      <c r="K56" s="122">
        <v>0.0</v>
      </c>
      <c r="L56" s="126">
        <v>1.0</v>
      </c>
      <c r="M56" s="88"/>
      <c r="N56" s="88"/>
      <c r="O56" s="88"/>
      <c r="P56" s="88"/>
      <c r="Q56" s="88"/>
      <c r="R56" s="88"/>
      <c r="S56" s="88"/>
      <c r="T56" s="87">
        <v>285.0</v>
      </c>
      <c r="U56" s="125" t="str">
        <f t="shared" si="10"/>
        <v>19:56 Bullet shot Cup (Чехия) Mutabor102  - (Швеция) Warrior</v>
      </c>
      <c r="V56" s="88" t="str">
        <f t="shared" si="11"/>
        <v>0:1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87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87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87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7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7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7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7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7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7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7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7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7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7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7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7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7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7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7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7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7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7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7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7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7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7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7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7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7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7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7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7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7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7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7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7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7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7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7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7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7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7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7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7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7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7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7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7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7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7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7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7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7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7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7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7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7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7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7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7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7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7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7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7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7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7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7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7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7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7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7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7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7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7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7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7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7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7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7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7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7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7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7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7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7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7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7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7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7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7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7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7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7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7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7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7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7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7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7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7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7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7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7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7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7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7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7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7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7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7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7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7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7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7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7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7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7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7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7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7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7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7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7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7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7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7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7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7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7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7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7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14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45701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45701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Warrior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11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10</v>
      </c>
      <c r="AJ3" s="27">
        <f t="array" ref="AJ3">SUM(('ТУР5'!home=AF3)*('ТУР5'!homescore&lt;'ТУР5'!visitorscore),('ТУР5'!visitor=AF3)*('ТУР5'!visitorscore&lt;'ТУР5'!homescore))</f>
        <v>7</v>
      </c>
      <c r="AK3" s="22">
        <f t="array" ref="AK3">SUMIF('ТУР5'!home,AF3,'ТУР5'!homescore)+SUMIF('ТУР5'!visitor,AF3,'ТУР5'!visitorscore)</f>
        <v>45</v>
      </c>
      <c r="AL3" s="27">
        <f t="array" ref="AL3">SUMIF('ТУР5'!home,AF3,'ТУР5'!visitorscore)+SUMIF('ТУР5'!visitor,AF3,'ТУР5'!homescore)</f>
        <v>38</v>
      </c>
      <c r="AM3" s="27">
        <f t="shared" ref="AM3:AM5" si="2">AK3-AL3</f>
        <v>7</v>
      </c>
      <c r="AN3" s="22">
        <f t="array" ref="AN3">AH3*Options!$B$2+AI3*Options!$B$3+AJ3*Options!$B$4+VLOOKUP(AF3,$E$4:$F$8,2,0)</f>
        <v>43</v>
      </c>
      <c r="AO3" s="28">
        <f t="shared" ref="AO3:AO5" si="3">AK3+AM3*10000+AN3*100000000</f>
        <v>4300070045</v>
      </c>
    </row>
    <row r="4">
      <c r="A4" s="12"/>
      <c r="B4" s="12"/>
      <c r="C4" s="60" t="str">
        <f>'ТУР3'!$C$4</f>
        <v>Юрий Б. </v>
      </c>
      <c r="D4" s="110" t="s">
        <v>25</v>
      </c>
      <c r="E4" s="60" t="str">
        <f>'ТУР3'!$E$4</f>
        <v>Warrior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Warrior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10</v>
      </c>
      <c r="Y4" s="20">
        <f t="array" ref="Y4">VLOOKUP($U4,$AF$3:$AN$5,5,0)</f>
        <v>7</v>
      </c>
      <c r="Z4" s="20">
        <f t="array" ref="Z4">VLOOKUP($U4,$AF$3:$AN$5,6,0)</f>
        <v>45</v>
      </c>
      <c r="AA4" s="20">
        <f t="array" ref="AA4">VLOOKUP($U4,$AF$3:$AN$5,7,0)</f>
        <v>38</v>
      </c>
      <c r="AB4" s="20">
        <f t="array" ref="AB4">VLOOKUP($U4,$AF$3:$AN$5,8,0)</f>
        <v>7</v>
      </c>
      <c r="AC4" s="20">
        <f t="array" ref="AC4">VLOOKUP($U4,$AF$3:$AN$5,9,0)</f>
        <v>43</v>
      </c>
      <c r="AD4" s="28"/>
      <c r="AE4" s="12"/>
      <c r="AF4" s="26" t="str">
        <f t="shared" si="1"/>
        <v>Deqim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8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10</v>
      </c>
      <c r="AJ4" s="27">
        <f t="array" ref="AJ4">SUM(('ТУР5'!home=AF4)*('ТУР5'!homescore&lt;'ТУР5'!visitorscore),('ТУР5'!visitor=AF4)*('ТУР5'!visitorscore&lt;'ТУР5'!homescore))</f>
        <v>10</v>
      </c>
      <c r="AK4" s="22">
        <f t="array" ref="AK4">SUMIF('ТУР5'!home,AF4,'ТУР5'!homescore)+SUMIF('ТУР5'!visitor,AF4,'ТУР5'!visitorscore)</f>
        <v>37</v>
      </c>
      <c r="AL4" s="27">
        <f t="array" ref="AL4">SUMIF('ТУР5'!home,AF4,'ТУР5'!visitorscore)+SUMIF('ТУР5'!visitor,AF4,'ТУР5'!homescore)</f>
        <v>41</v>
      </c>
      <c r="AM4" s="27">
        <f t="shared" si="2"/>
        <v>-4</v>
      </c>
      <c r="AN4" s="22">
        <f t="array" ref="AN4">AH4*Options!$B$2+AI4*Options!$B$3+AJ4*Options!$B$4+VLOOKUP(AF4,$E$4:$F$8,2,0)</f>
        <v>34</v>
      </c>
      <c r="AO4" s="28">
        <f t="shared" si="3"/>
        <v>3399960037</v>
      </c>
    </row>
    <row r="5">
      <c r="A5" s="12"/>
      <c r="B5" s="12"/>
      <c r="C5" s="60" t="str">
        <f>'ТУР3'!$C$5</f>
        <v>Илья Я. </v>
      </c>
      <c r="D5" s="110" t="s">
        <v>28</v>
      </c>
      <c r="E5" s="60" t="str">
        <f>'ТУР3'!$E$5</f>
        <v>Deqim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Mutabor102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8</v>
      </c>
      <c r="Y5" s="20">
        <f t="array" ref="Y5">VLOOKUP($U5,$AF$3:$AN$5,5,0)</f>
        <v>11</v>
      </c>
      <c r="Z5" s="20">
        <f t="array" ref="Z5">VLOOKUP($U5,$AF$3:$AN$5,6,0)</f>
        <v>48</v>
      </c>
      <c r="AA5" s="20">
        <f t="array" ref="AA5">VLOOKUP($U5,$AF$3:$AN$5,7,0)</f>
        <v>51</v>
      </c>
      <c r="AB5" s="20">
        <f t="array" ref="AB5">VLOOKUP($U5,$AF$3:$AN$5,8,0)</f>
        <v>-3</v>
      </c>
      <c r="AC5" s="20">
        <f t="array" ref="AC5">VLOOKUP($U5,$AF$3:$AN$5,9,0)</f>
        <v>35</v>
      </c>
      <c r="AD5" s="28"/>
      <c r="AE5" s="12"/>
      <c r="AF5" s="26" t="str">
        <f t="shared" si="1"/>
        <v>Mutabor102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9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8</v>
      </c>
      <c r="AJ5" s="27">
        <f t="array" ref="AJ5">SUM(('ТУР5'!home=AF5)*('ТУР5'!homescore&lt;'ТУР5'!visitorscore),('ТУР5'!visitor=AF5)*('ТУР5'!visitorscore&lt;'ТУР5'!homescore))</f>
        <v>11</v>
      </c>
      <c r="AK5" s="22">
        <f t="array" ref="AK5">SUMIF('ТУР5'!home,AF5,'ТУР5'!homescore)+SUMIF('ТУР5'!visitor,AF5,'ТУР5'!visitorscore)</f>
        <v>48</v>
      </c>
      <c r="AL5" s="27">
        <f t="array" ref="AL5">SUMIF('ТУР5'!home,AF5,'ТУР5'!visitorscore)+SUMIF('ТУР5'!visitor,AF5,'ТУР5'!homescore)</f>
        <v>51</v>
      </c>
      <c r="AM5" s="27">
        <f t="shared" si="2"/>
        <v>-3</v>
      </c>
      <c r="AN5" s="22">
        <f t="array" ref="AN5">AH5*Options!$B$2+AI5*Options!$B$3+AJ5*Options!$B$4+VLOOKUP(AF5,$E$4:$F$8,2,0)</f>
        <v>35</v>
      </c>
      <c r="AO5" s="28">
        <f t="shared" si="3"/>
        <v>3499970048</v>
      </c>
    </row>
    <row r="6">
      <c r="A6" s="12"/>
      <c r="B6" s="12"/>
      <c r="C6" s="60" t="str">
        <f>'ТУР3'!$C$6</f>
        <v>Алексей К.</v>
      </c>
      <c r="D6" s="110" t="s">
        <v>31</v>
      </c>
      <c r="E6" s="60" t="str">
        <f>'ТУР3'!$E$6</f>
        <v>Mutabor102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Deqim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10</v>
      </c>
      <c r="Y6" s="20">
        <f t="array" ref="Y6">VLOOKUP($U6,$AF$3:$AN$5,5,0)</f>
        <v>10</v>
      </c>
      <c r="Z6" s="20">
        <f t="array" ref="Z6">VLOOKUP($U6,$AF$3:$AN$5,6,0)</f>
        <v>37</v>
      </c>
      <c r="AA6" s="20">
        <f t="array" ref="AA6">VLOOKUP($U6,$AF$3:$AN$5,7,0)</f>
        <v>41</v>
      </c>
      <c r="AB6" s="20">
        <f t="array" ref="AB6">VLOOKUP($U6,$AF$3:$AN$5,8,0)</f>
        <v>-4</v>
      </c>
      <c r="AC6" s="20">
        <f t="array" ref="AC6">VLOOKUP($U6,$AF$3:$AN$5,9,0)</f>
        <v>34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0.8333333333333334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Warrior</v>
      </c>
      <c r="F12" s="47" t="str">
        <f t="shared" ref="F12:F17" si="7">$E$5</f>
        <v>Deqim</v>
      </c>
      <c r="G12" s="40">
        <f t="shared" ref="G12:G53" si="8">SUM(K12)</f>
        <v>1</v>
      </c>
      <c r="H12" s="19"/>
      <c r="I12" s="40">
        <f t="shared" ref="I12:I18" si="9">SUM(L12)</f>
        <v>1</v>
      </c>
      <c r="J12" s="19"/>
      <c r="K12" s="47">
        <v>1.0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286.0</v>
      </c>
      <c r="U12" s="49" t="str">
        <f t="shared" ref="U12:U53" si="10">TEXT(B12,"h:mm")&amp;" "&amp;($C$1)&amp;" ("&amp;C12&amp;") "&amp;E12&amp;" "&amp;" - ("&amp;D12&amp;") "&amp;F12&amp;""</f>
        <v>20:00 Bullet shot Cup (Канада) Warrior  - (США) Deqim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0.8361111111111111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Warrior</v>
      </c>
      <c r="F13" s="47" t="str">
        <f t="shared" si="7"/>
        <v>Deqim</v>
      </c>
      <c r="G13" s="40">
        <f t="shared" si="8"/>
        <v>1</v>
      </c>
      <c r="H13" s="19"/>
      <c r="I13" s="40">
        <f t="shared" si="9"/>
        <v>1</v>
      </c>
      <c r="J13" s="19"/>
      <c r="K13" s="47">
        <v>1.0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287.0</v>
      </c>
      <c r="U13" s="49" t="str">
        <f t="shared" si="10"/>
        <v>20:04 Bullet shot Cup (Канада) Warrior  - (США) Deqim</v>
      </c>
      <c r="V13" s="12" t="str">
        <f t="shared" si="11"/>
        <v>1:1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0.8388888888888889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Warrior</v>
      </c>
      <c r="F14" s="47" t="str">
        <f t="shared" si="7"/>
        <v>Deqim</v>
      </c>
      <c r="G14" s="40">
        <f t="shared" si="8"/>
        <v>0</v>
      </c>
      <c r="H14" s="19"/>
      <c r="I14" s="40">
        <f t="shared" si="9"/>
        <v>1</v>
      </c>
      <c r="J14" s="19"/>
      <c r="K14" s="47">
        <v>0.0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288.0</v>
      </c>
      <c r="U14" s="49" t="str">
        <f t="shared" si="10"/>
        <v>20:08 Bullet shot Cup (Канада) Warrior  - (США) Deqim</v>
      </c>
      <c r="V14" s="12" t="str">
        <f t="shared" si="11"/>
        <v>0:1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0.8416666666666667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Mutabor102</v>
      </c>
      <c r="F15" s="47" t="str">
        <f t="shared" si="7"/>
        <v>Deqim</v>
      </c>
      <c r="G15" s="40">
        <f t="shared" si="8"/>
        <v>2</v>
      </c>
      <c r="H15" s="19"/>
      <c r="I15" s="40">
        <f t="shared" si="9"/>
        <v>1</v>
      </c>
      <c r="J15" s="19"/>
      <c r="K15" s="47">
        <v>2.0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289.0</v>
      </c>
      <c r="U15" s="49" t="str">
        <f t="shared" si="10"/>
        <v>20:12 Bullet shot Cup (Швеция) Mutabor102  - (США) Deqim</v>
      </c>
      <c r="V15" s="12" t="str">
        <f t="shared" si="11"/>
        <v>2:1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0.8444444444444444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Mutabor102</v>
      </c>
      <c r="F16" s="47" t="str">
        <f t="shared" si="7"/>
        <v>Deqim</v>
      </c>
      <c r="G16" s="40">
        <f t="shared" si="8"/>
        <v>2</v>
      </c>
      <c r="H16" s="19"/>
      <c r="I16" s="40">
        <f t="shared" si="9"/>
        <v>0</v>
      </c>
      <c r="J16" s="19"/>
      <c r="K16" s="47">
        <v>2.0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290.0</v>
      </c>
      <c r="U16" s="49" t="str">
        <f t="shared" si="10"/>
        <v>20:16 Bullet shot Cup (Швеция) Mutabor102  - (США) Deqim</v>
      </c>
      <c r="V16" s="12" t="str">
        <f t="shared" si="11"/>
        <v>2:0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0.8472222222222222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Mutabor102</v>
      </c>
      <c r="F17" s="47" t="str">
        <f t="shared" si="7"/>
        <v>Deqim</v>
      </c>
      <c r="G17" s="40">
        <f t="shared" si="8"/>
        <v>1</v>
      </c>
      <c r="H17" s="19"/>
      <c r="I17" s="40">
        <f t="shared" si="9"/>
        <v>2</v>
      </c>
      <c r="J17" s="19"/>
      <c r="K17" s="47">
        <v>1.0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291.0</v>
      </c>
      <c r="U17" s="49" t="str">
        <f t="shared" si="10"/>
        <v>20:20 Bullet shot Cup (Швеция) Mutabor102  - (США) Deqim</v>
      </c>
      <c r="V17" s="12" t="str">
        <f t="shared" si="11"/>
        <v>1:2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0.85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Mutabor102</v>
      </c>
      <c r="F18" s="47" t="str">
        <f t="shared" ref="F18:F23" si="15">$E$4</f>
        <v>Warrior</v>
      </c>
      <c r="G18" s="40">
        <f t="shared" si="8"/>
        <v>3</v>
      </c>
      <c r="H18" s="19"/>
      <c r="I18" s="40">
        <f t="shared" si="9"/>
        <v>1</v>
      </c>
      <c r="J18" s="19"/>
      <c r="K18" s="47">
        <v>3.0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292.0</v>
      </c>
      <c r="U18" s="49" t="str">
        <f t="shared" si="10"/>
        <v>20:24 Bullet shot Cup (Швеция) Mutabor102  - (Канада) Warrior</v>
      </c>
      <c r="V18" s="12" t="str">
        <f t="shared" si="11"/>
        <v>3:1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0.8527777777777777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Mutabor102</v>
      </c>
      <c r="F19" s="47" t="str">
        <f t="shared" si="15"/>
        <v>Warrior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293.0</v>
      </c>
      <c r="U19" s="49" t="str">
        <f t="shared" si="10"/>
        <v>20:28 Bullet shot Cup (Швеция) Mutabor102  - (Канада) Warrior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0.8555555555555555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Mutabor102</v>
      </c>
      <c r="F20" s="47" t="str">
        <f t="shared" si="15"/>
        <v>Warrior</v>
      </c>
      <c r="G20" s="40">
        <f t="shared" si="8"/>
        <v>2</v>
      </c>
      <c r="H20" s="19"/>
      <c r="I20" s="40">
        <f t="shared" si="16"/>
        <v>2</v>
      </c>
      <c r="J20" s="19"/>
      <c r="K20" s="47">
        <v>2.0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294.0</v>
      </c>
      <c r="U20" s="49" t="str">
        <f t="shared" si="10"/>
        <v>20:32 Bullet shot Cup (Швеция) Mutabor102  - (Канада) Warrior</v>
      </c>
      <c r="V20" s="12" t="str">
        <f t="shared" si="11"/>
        <v>2:2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0.8583333333333333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Deqim</v>
      </c>
      <c r="F21" s="47" t="str">
        <f t="shared" si="15"/>
        <v>Warrior</v>
      </c>
      <c r="G21" s="40">
        <f t="shared" si="8"/>
        <v>1</v>
      </c>
      <c r="H21" s="19"/>
      <c r="I21" s="40">
        <f t="shared" si="16"/>
        <v>2</v>
      </c>
      <c r="J21" s="19"/>
      <c r="K21" s="47">
        <v>1.0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295.0</v>
      </c>
      <c r="U21" s="49" t="str">
        <f t="shared" si="10"/>
        <v>20:36 Bullet shot Cup (США) Deqim  - (Канада) Warrior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0.8611111111111112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Deqim</v>
      </c>
      <c r="F22" s="47" t="str">
        <f t="shared" si="15"/>
        <v>Warrior</v>
      </c>
      <c r="G22" s="40">
        <f t="shared" si="8"/>
        <v>1</v>
      </c>
      <c r="H22" s="19"/>
      <c r="I22" s="40">
        <f t="shared" si="16"/>
        <v>1</v>
      </c>
      <c r="J22" s="19"/>
      <c r="K22" s="47">
        <v>1.0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296.0</v>
      </c>
      <c r="U22" s="49" t="str">
        <f t="shared" si="10"/>
        <v>20:40 Bullet shot Cup (США) Deqim  - (Канада) Warrior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0.8638888888888889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Deqim</v>
      </c>
      <c r="F23" s="47" t="str">
        <f t="shared" si="15"/>
        <v>Warrior</v>
      </c>
      <c r="G23" s="40">
        <f t="shared" si="8"/>
        <v>0</v>
      </c>
      <c r="H23" s="19"/>
      <c r="I23" s="40">
        <f t="shared" si="16"/>
        <v>2</v>
      </c>
      <c r="J23" s="19"/>
      <c r="K23" s="47">
        <v>0.0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297.0</v>
      </c>
      <c r="U23" s="49" t="str">
        <f t="shared" si="10"/>
        <v>20:44 Bullet shot Cup (США) Deqim  - (Канада) Warrior</v>
      </c>
      <c r="V23" s="12" t="str">
        <f t="shared" si="11"/>
        <v>0:2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0.8666666666666667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Deqim</v>
      </c>
      <c r="F24" s="51" t="str">
        <f t="shared" ref="F24:F29" si="20">$E$6</f>
        <v>Mutabor102</v>
      </c>
      <c r="G24" s="40">
        <f t="shared" si="8"/>
        <v>2</v>
      </c>
      <c r="H24" s="19"/>
      <c r="I24" s="40">
        <f t="shared" ref="I24:I30" si="21">SUM(L24)</f>
        <v>3</v>
      </c>
      <c r="J24" s="19"/>
      <c r="K24" s="47">
        <v>2.0</v>
      </c>
      <c r="L24" s="47">
        <v>3.0</v>
      </c>
      <c r="M24" s="12"/>
      <c r="N24" s="12"/>
      <c r="O24" s="12"/>
      <c r="P24" s="12"/>
      <c r="Q24" s="12"/>
      <c r="R24" s="12"/>
      <c r="S24" s="12"/>
      <c r="T24" s="48">
        <v>298.0</v>
      </c>
      <c r="U24" s="49" t="str">
        <f t="shared" si="10"/>
        <v>20:48 Bullet shot Cup (США) Deqim  - (Швеция) Mutabor102</v>
      </c>
      <c r="V24" s="12" t="str">
        <f t="shared" si="11"/>
        <v>2:3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0.8694444444444445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Deqim</v>
      </c>
      <c r="F25" s="51" t="str">
        <f t="shared" si="20"/>
        <v>Mutabor102</v>
      </c>
      <c r="G25" s="40">
        <f t="shared" si="8"/>
        <v>2</v>
      </c>
      <c r="H25" s="19"/>
      <c r="I25" s="40">
        <f t="shared" si="21"/>
        <v>1</v>
      </c>
      <c r="J25" s="19"/>
      <c r="K25" s="75">
        <v>2.0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299.0</v>
      </c>
      <c r="U25" s="49" t="str">
        <f t="shared" si="10"/>
        <v>20:52 Bullet shot Cup (США) Deqim  - (Швеция) Mutabor102</v>
      </c>
      <c r="V25" s="12" t="str">
        <f t="shared" si="11"/>
        <v>2:1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0.8722222222222222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Deqim</v>
      </c>
      <c r="F26" s="51" t="str">
        <f t="shared" si="20"/>
        <v>Mutabor102</v>
      </c>
      <c r="G26" s="76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300.0</v>
      </c>
      <c r="U26" s="49" t="str">
        <f t="shared" si="10"/>
        <v>20:56 Bullet shot Cup (США) Deqim  - (Швеция) Mutabor102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0.875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Warrior</v>
      </c>
      <c r="F27" s="51" t="str">
        <f t="shared" si="20"/>
        <v>Mutabor102</v>
      </c>
      <c r="G27" s="40">
        <f t="shared" si="8"/>
        <v>1</v>
      </c>
      <c r="H27" s="19"/>
      <c r="I27" s="40">
        <f t="shared" si="21"/>
        <v>2</v>
      </c>
      <c r="J27" s="19"/>
      <c r="K27" s="47">
        <v>1.0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301.0</v>
      </c>
      <c r="U27" s="49" t="str">
        <f t="shared" si="10"/>
        <v>21:00 Bullet shot Cup (Канада) Warrior  - (Швеция) Mutabor102</v>
      </c>
      <c r="V27" s="12" t="str">
        <f t="shared" si="11"/>
        <v>1:2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0.8777777777777778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Warrior</v>
      </c>
      <c r="F28" s="51" t="str">
        <f t="shared" si="20"/>
        <v>Mutabor102</v>
      </c>
      <c r="G28" s="40">
        <f t="shared" si="8"/>
        <v>2</v>
      </c>
      <c r="H28" s="19"/>
      <c r="I28" s="40">
        <f t="shared" si="21"/>
        <v>0</v>
      </c>
      <c r="J28" s="19"/>
      <c r="K28" s="47">
        <v>2.0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302.0</v>
      </c>
      <c r="U28" s="49" t="str">
        <f t="shared" si="10"/>
        <v>21:04 Bullet shot Cup (Канада) Warrior  - (Швеция) Mutabor102</v>
      </c>
      <c r="V28" s="12" t="str">
        <f t="shared" si="11"/>
        <v>2:0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0.8805555555555555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Warrior</v>
      </c>
      <c r="F29" s="51" t="str">
        <f t="shared" si="20"/>
        <v>Mutabor102</v>
      </c>
      <c r="G29" s="40">
        <f t="shared" si="8"/>
        <v>1</v>
      </c>
      <c r="H29" s="19"/>
      <c r="I29" s="40">
        <f t="shared" si="21"/>
        <v>2</v>
      </c>
      <c r="J29" s="19"/>
      <c r="K29" s="47">
        <v>1.0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303.0</v>
      </c>
      <c r="U29" s="49" t="str">
        <f t="shared" si="10"/>
        <v>21:08 Bullet shot Cup (Канада) Warrior  - (Швеция) Mutabor102</v>
      </c>
      <c r="V29" s="12" t="str">
        <f t="shared" si="11"/>
        <v>1:2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0.8833333333333333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Warrior</v>
      </c>
      <c r="F30" s="47" t="str">
        <f t="shared" ref="F30:F35" si="25">$E$5</f>
        <v>Deqim</v>
      </c>
      <c r="G30" s="40">
        <f t="shared" si="8"/>
        <v>2</v>
      </c>
      <c r="H30" s="19"/>
      <c r="I30" s="40">
        <f t="shared" si="21"/>
        <v>2</v>
      </c>
      <c r="J30" s="19"/>
      <c r="K30" s="47">
        <v>2.0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304.0</v>
      </c>
      <c r="U30" s="49" t="str">
        <f t="shared" si="10"/>
        <v>21:12 Bullet shot Cup (Канада) Warrior  - (США) Deqim</v>
      </c>
      <c r="V30" s="12" t="str">
        <f t="shared" si="11"/>
        <v>2:2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0.8861111111111111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Warrior</v>
      </c>
      <c r="F31" s="47" t="str">
        <f t="shared" si="25"/>
        <v>Deqim</v>
      </c>
      <c r="G31" s="40">
        <f t="shared" si="8"/>
        <v>2</v>
      </c>
      <c r="H31" s="19"/>
      <c r="I31" s="40">
        <f t="shared" ref="I31:I35" si="26">SUM(L31,O31)</f>
        <v>0</v>
      </c>
      <c r="J31" s="19"/>
      <c r="K31" s="47">
        <v>2.0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305.0</v>
      </c>
      <c r="U31" s="49" t="str">
        <f t="shared" si="10"/>
        <v>21:16 Bullet shot Cup (Канада) Warrior  - (США) Deqim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0.8888888888888888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Warrior</v>
      </c>
      <c r="F32" s="47" t="str">
        <f t="shared" si="25"/>
        <v>Deqim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306.0</v>
      </c>
      <c r="U32" s="49" t="str">
        <f t="shared" si="10"/>
        <v>21:20 Bullet shot Cup (Канада) Warrior  - (США) Deqim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0.8916666666666667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Mutabor102</v>
      </c>
      <c r="F33" s="47" t="str">
        <f t="shared" si="25"/>
        <v>Deqim</v>
      </c>
      <c r="G33" s="40">
        <f t="shared" si="8"/>
        <v>0</v>
      </c>
      <c r="H33" s="19"/>
      <c r="I33" s="40">
        <f t="shared" si="26"/>
        <v>2</v>
      </c>
      <c r="J33" s="19"/>
      <c r="K33" s="47">
        <v>0.0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307.0</v>
      </c>
      <c r="U33" s="49" t="str">
        <f t="shared" si="10"/>
        <v>21:24 Bullet shot Cup (Швеция) Mutabor102  - (США) Deqim</v>
      </c>
      <c r="V33" s="12" t="str">
        <f t="shared" si="11"/>
        <v>0:2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0.8944444444444445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Mutabor102</v>
      </c>
      <c r="F34" s="47" t="str">
        <f t="shared" si="25"/>
        <v>Deqim</v>
      </c>
      <c r="G34" s="40">
        <f t="shared" si="8"/>
        <v>1</v>
      </c>
      <c r="H34" s="19"/>
      <c r="I34" s="40">
        <f t="shared" si="26"/>
        <v>2</v>
      </c>
      <c r="J34" s="19"/>
      <c r="K34" s="47">
        <v>1.0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308.0</v>
      </c>
      <c r="U34" s="49" t="str">
        <f t="shared" si="10"/>
        <v>21:28 Bullet shot Cup (Швеция) Mutabor102  - (США) Deqim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0.8972222222222223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Mutabor102</v>
      </c>
      <c r="F35" s="47" t="str">
        <f t="shared" si="25"/>
        <v>Deqim</v>
      </c>
      <c r="G35" s="40">
        <f t="shared" si="8"/>
        <v>2</v>
      </c>
      <c r="H35" s="19"/>
      <c r="I35" s="40">
        <f t="shared" si="26"/>
        <v>2</v>
      </c>
      <c r="J35" s="19"/>
      <c r="K35" s="47">
        <v>2.0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309.0</v>
      </c>
      <c r="U35" s="49" t="str">
        <f t="shared" si="10"/>
        <v>21:32 Bullet shot Cup (Швеция) Mutabor102  - (США) Deqim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0.9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Mutabor102</v>
      </c>
      <c r="F36" s="47" t="str">
        <f t="shared" ref="F36:F41" si="30">$E$4</f>
        <v>Warrior</v>
      </c>
      <c r="G36" s="40">
        <f t="shared" si="8"/>
        <v>2</v>
      </c>
      <c r="H36" s="19"/>
      <c r="I36" s="40">
        <f t="shared" ref="I36:I42" si="31">SUM(L36)</f>
        <v>2</v>
      </c>
      <c r="J36" s="19"/>
      <c r="K36" s="47">
        <v>2.0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310.0</v>
      </c>
      <c r="U36" s="49" t="str">
        <f t="shared" si="10"/>
        <v>21:36 Bullet shot Cup (Швеция) Mutabor102  - (Канада) Warrior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0.9027777777777778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Mutabor102</v>
      </c>
      <c r="F37" s="47" t="str">
        <f t="shared" si="30"/>
        <v>Warrior</v>
      </c>
      <c r="G37" s="40">
        <f t="shared" si="8"/>
        <v>3</v>
      </c>
      <c r="H37" s="19"/>
      <c r="I37" s="40">
        <f t="shared" si="31"/>
        <v>1</v>
      </c>
      <c r="J37" s="19"/>
      <c r="K37" s="47">
        <v>3.0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311.0</v>
      </c>
      <c r="U37" s="49" t="str">
        <f t="shared" si="10"/>
        <v>21:40 Bullet shot Cup (Швеция) Mutabor102  - (Канада) Warrior</v>
      </c>
      <c r="V37" s="12" t="str">
        <f t="shared" si="11"/>
        <v>3:1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0.9055555555555556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Mutabor102</v>
      </c>
      <c r="F38" s="47" t="str">
        <f t="shared" si="30"/>
        <v>Warrior</v>
      </c>
      <c r="G38" s="40">
        <f t="shared" si="8"/>
        <v>3</v>
      </c>
      <c r="H38" s="19"/>
      <c r="I38" s="40">
        <f t="shared" si="31"/>
        <v>3</v>
      </c>
      <c r="J38" s="19"/>
      <c r="K38" s="47">
        <v>3.0</v>
      </c>
      <c r="L38" s="47">
        <v>3.0</v>
      </c>
      <c r="M38" s="12"/>
      <c r="N38" s="12"/>
      <c r="O38" s="12"/>
      <c r="P38" s="12"/>
      <c r="Q38" s="12"/>
      <c r="R38" s="12"/>
      <c r="S38" s="12"/>
      <c r="T38" s="48">
        <v>312.0</v>
      </c>
      <c r="U38" s="49" t="str">
        <f t="shared" si="10"/>
        <v>21:44 Bullet shot Cup (Швеция) Mutabor102  - (Канада) Warrior</v>
      </c>
      <c r="V38" s="12" t="str">
        <f t="shared" si="11"/>
        <v>3:3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0.9083333333333333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Deqim</v>
      </c>
      <c r="F39" s="47" t="str">
        <f t="shared" si="30"/>
        <v>Warrior</v>
      </c>
      <c r="G39" s="40">
        <f t="shared" si="8"/>
        <v>0</v>
      </c>
      <c r="H39" s="19"/>
      <c r="I39" s="40">
        <f t="shared" si="31"/>
        <v>2</v>
      </c>
      <c r="J39" s="19"/>
      <c r="K39" s="47">
        <v>0.0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313.0</v>
      </c>
      <c r="U39" s="49" t="str">
        <f t="shared" si="10"/>
        <v>21:48 Bullet shot Cup (США) Deqim  - (Канада) Warrior</v>
      </c>
      <c r="V39" s="12" t="str">
        <f t="shared" si="11"/>
        <v>0:2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0.9111111111111111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Deqim</v>
      </c>
      <c r="F40" s="47" t="str">
        <f t="shared" si="30"/>
        <v>Warrior</v>
      </c>
      <c r="G40" s="40">
        <f t="shared" si="8"/>
        <v>2</v>
      </c>
      <c r="H40" s="19"/>
      <c r="I40" s="40">
        <f t="shared" si="31"/>
        <v>0</v>
      </c>
      <c r="J40" s="19"/>
      <c r="K40" s="47">
        <v>2.0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314.0</v>
      </c>
      <c r="U40" s="49" t="str">
        <f t="shared" si="10"/>
        <v>21:52 Bullet shot Cup (США) Deqim  - (Канада) Warrior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0.9138888888888889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Deqim</v>
      </c>
      <c r="F41" s="47" t="str">
        <f t="shared" si="30"/>
        <v>Warrior</v>
      </c>
      <c r="G41" s="40">
        <f t="shared" si="8"/>
        <v>0</v>
      </c>
      <c r="H41" s="19"/>
      <c r="I41" s="40">
        <f t="shared" si="31"/>
        <v>1</v>
      </c>
      <c r="J41" s="19"/>
      <c r="K41" s="47">
        <v>0.0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315.0</v>
      </c>
      <c r="U41" s="49" t="str">
        <f t="shared" si="10"/>
        <v>21:56 Bullet shot Cup (США) Deqim  - (Канада) Warrior</v>
      </c>
      <c r="V41" s="12" t="str">
        <f t="shared" si="11"/>
        <v>0:1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0.9166666666666666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Deqim</v>
      </c>
      <c r="F42" s="47" t="str">
        <f t="shared" ref="F42:F47" si="35">$E$6</f>
        <v>Mutabor102</v>
      </c>
      <c r="G42" s="40">
        <f t="shared" si="8"/>
        <v>3</v>
      </c>
      <c r="H42" s="19"/>
      <c r="I42" s="40">
        <f t="shared" si="31"/>
        <v>1</v>
      </c>
      <c r="J42" s="19"/>
      <c r="K42" s="47">
        <v>3.0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316.0</v>
      </c>
      <c r="U42" s="49" t="str">
        <f t="shared" si="10"/>
        <v>22:00 Bullet shot Cup (США) Deqim  - (Швеция) Mutabor102</v>
      </c>
      <c r="V42" s="12" t="str">
        <f t="shared" si="11"/>
        <v>3:1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0.9194444444444444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Deqim</v>
      </c>
      <c r="F43" s="47" t="str">
        <f t="shared" si="35"/>
        <v>Mutabor102</v>
      </c>
      <c r="G43" s="40">
        <f t="shared" si="8"/>
        <v>2</v>
      </c>
      <c r="H43" s="19"/>
      <c r="I43" s="40">
        <f t="shared" ref="I43:I47" si="36">SUM(L43,O43)</f>
        <v>2</v>
      </c>
      <c r="J43" s="19"/>
      <c r="K43" s="47">
        <v>2.0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317.0</v>
      </c>
      <c r="U43" s="49" t="str">
        <f t="shared" si="10"/>
        <v>22:04 Bullet shot Cup (США) Deqim  - (Швеция) Mutabor102</v>
      </c>
      <c r="V43" s="12" t="str">
        <f t="shared" si="11"/>
        <v>2:2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0.9222222222222223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Deqim</v>
      </c>
      <c r="F44" s="47" t="str">
        <f t="shared" si="35"/>
        <v>Mutabor102</v>
      </c>
      <c r="G44" s="40">
        <f t="shared" si="8"/>
        <v>2</v>
      </c>
      <c r="H44" s="19"/>
      <c r="I44" s="40">
        <f t="shared" si="36"/>
        <v>3</v>
      </c>
      <c r="J44" s="19"/>
      <c r="K44" s="47">
        <v>2.0</v>
      </c>
      <c r="L44" s="47">
        <v>3.0</v>
      </c>
      <c r="M44" s="12"/>
      <c r="N44" s="12"/>
      <c r="O44" s="12"/>
      <c r="P44" s="12"/>
      <c r="Q44" s="12"/>
      <c r="R44" s="12"/>
      <c r="S44" s="12"/>
      <c r="T44" s="48">
        <v>318.0</v>
      </c>
      <c r="U44" s="49" t="str">
        <f t="shared" si="10"/>
        <v>22:08 Bullet shot Cup (США) Deqim  - (Швеция) Mutabor102</v>
      </c>
      <c r="V44" s="12" t="str">
        <f t="shared" si="11"/>
        <v>2:3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0.925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Warrior</v>
      </c>
      <c r="F45" s="47" t="str">
        <f t="shared" si="35"/>
        <v>Mutabor102</v>
      </c>
      <c r="G45" s="40">
        <f t="shared" si="8"/>
        <v>3</v>
      </c>
      <c r="H45" s="19"/>
      <c r="I45" s="40">
        <f t="shared" si="36"/>
        <v>1</v>
      </c>
      <c r="J45" s="19"/>
      <c r="K45" s="47">
        <v>3.0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319.0</v>
      </c>
      <c r="U45" s="49" t="str">
        <f t="shared" si="10"/>
        <v>22:12 Bullet shot Cup (Канада) Warrior  - (Швеция) Mutabor102</v>
      </c>
      <c r="V45" s="12" t="str">
        <f t="shared" si="11"/>
        <v>3:1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0.9277777777777778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Warrior</v>
      </c>
      <c r="F46" s="47" t="str">
        <f t="shared" si="35"/>
        <v>Mutabor102</v>
      </c>
      <c r="G46" s="40">
        <f t="shared" si="8"/>
        <v>2</v>
      </c>
      <c r="H46" s="19"/>
      <c r="I46" s="40">
        <f t="shared" si="36"/>
        <v>1</v>
      </c>
      <c r="J46" s="19"/>
      <c r="K46" s="47">
        <v>2.0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320.0</v>
      </c>
      <c r="U46" s="49" t="str">
        <f t="shared" si="10"/>
        <v>22:16 Bullet shot Cup (Канада) Warrior  - (Швеция) Mutabor102</v>
      </c>
      <c r="V46" s="12" t="str">
        <f t="shared" si="11"/>
        <v>2:1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0.9305555555555556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Warrior</v>
      </c>
      <c r="F47" s="47" t="str">
        <f t="shared" si="35"/>
        <v>Mutabor102</v>
      </c>
      <c r="G47" s="40">
        <f t="shared" si="8"/>
        <v>3</v>
      </c>
      <c r="H47" s="19"/>
      <c r="I47" s="40">
        <f t="shared" si="36"/>
        <v>3</v>
      </c>
      <c r="J47" s="19"/>
      <c r="K47" s="47">
        <v>3.0</v>
      </c>
      <c r="L47" s="47">
        <v>3.0</v>
      </c>
      <c r="M47" s="12"/>
      <c r="N47" s="12"/>
      <c r="O47" s="12"/>
      <c r="P47" s="12"/>
      <c r="Q47" s="12"/>
      <c r="R47" s="12"/>
      <c r="S47" s="12"/>
      <c r="T47" s="48">
        <v>321.0</v>
      </c>
      <c r="U47" s="49" t="str">
        <f t="shared" si="10"/>
        <v>22:20 Bullet shot Cup (Канада) Warrior  - (Швеция) Mutabor102</v>
      </c>
      <c r="V47" s="12" t="str">
        <f t="shared" si="11"/>
        <v>3:3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0.9333333333333333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Warrior</v>
      </c>
      <c r="F48" s="47" t="str">
        <f t="shared" ref="F48:F51" si="40">$E$5</f>
        <v>Deqim</v>
      </c>
      <c r="G48" s="40">
        <f t="shared" si="8"/>
        <v>1</v>
      </c>
      <c r="H48" s="19"/>
      <c r="I48" s="40">
        <f>SUM(L48)</f>
        <v>1</v>
      </c>
      <c r="J48" s="19"/>
      <c r="K48" s="47">
        <v>1.0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322.0</v>
      </c>
      <c r="U48" s="49" t="str">
        <f t="shared" si="10"/>
        <v>22:24 Bullet shot Cup (Канада) Warrior  - (США) Deqim</v>
      </c>
      <c r="V48" s="12" t="str">
        <f t="shared" si="11"/>
        <v>1:1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0.9361111111111111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Warrior</v>
      </c>
      <c r="F49" s="47" t="str">
        <f t="shared" si="40"/>
        <v>Deqim</v>
      </c>
      <c r="G49" s="40">
        <f t="shared" si="8"/>
        <v>2</v>
      </c>
      <c r="H49" s="19"/>
      <c r="I49" s="40">
        <f t="shared" ref="I49:I53" si="41">SUM(L49,O49)</f>
        <v>0</v>
      </c>
      <c r="J49" s="19"/>
      <c r="K49" s="47">
        <v>2.0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323.0</v>
      </c>
      <c r="U49" s="49" t="str">
        <f t="shared" si="10"/>
        <v>22:28 Bullet shot Cup (Канада) Warrior  - (США) Deqim</v>
      </c>
      <c r="V49" s="12" t="str">
        <f t="shared" si="11"/>
        <v>2:0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0.9388888888888889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Mutabor102</v>
      </c>
      <c r="F50" s="47" t="str">
        <f t="shared" si="40"/>
        <v>Deqim</v>
      </c>
      <c r="G50" s="40">
        <f t="shared" si="8"/>
        <v>2</v>
      </c>
      <c r="H50" s="19"/>
      <c r="I50" s="40">
        <f t="shared" si="41"/>
        <v>2</v>
      </c>
      <c r="J50" s="19"/>
      <c r="K50" s="47">
        <v>2.0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324.0</v>
      </c>
      <c r="U50" s="49" t="str">
        <f t="shared" si="10"/>
        <v>22:32 Bullet shot Cup (Швеция) Mutabor102  - (США) Deqim</v>
      </c>
      <c r="V50" s="12" t="str">
        <f t="shared" si="11"/>
        <v>2:2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0.9416666666666667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Mutabor102</v>
      </c>
      <c r="F51" s="47" t="str">
        <f t="shared" si="40"/>
        <v>Deqim</v>
      </c>
      <c r="G51" s="40">
        <f t="shared" si="8"/>
        <v>0</v>
      </c>
      <c r="H51" s="19"/>
      <c r="I51" s="40">
        <f t="shared" si="41"/>
        <v>1</v>
      </c>
      <c r="J51" s="19"/>
      <c r="K51" s="47">
        <v>0.0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325.0</v>
      </c>
      <c r="U51" s="49" t="str">
        <f t="shared" si="10"/>
        <v>22:36 Bullet shot Cup (Швеция) Mutabor102  - (США) Deqim</v>
      </c>
      <c r="V51" s="12" t="str">
        <f t="shared" si="11"/>
        <v>0:1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0.9444444444444444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Mutabor102</v>
      </c>
      <c r="F52" s="47" t="str">
        <f t="shared" ref="F52:F53" si="45">$E$4</f>
        <v>Warrior</v>
      </c>
      <c r="G52" s="40">
        <f t="shared" si="8"/>
        <v>2</v>
      </c>
      <c r="H52" s="19"/>
      <c r="I52" s="40">
        <f t="shared" si="41"/>
        <v>1</v>
      </c>
      <c r="J52" s="19"/>
      <c r="K52" s="47">
        <v>2.0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326.0</v>
      </c>
      <c r="U52" s="49" t="str">
        <f t="shared" si="10"/>
        <v>22:40 Bullet shot Cup (Швеция) Mutabor102  - (Канада) Warrior</v>
      </c>
      <c r="V52" s="12" t="str">
        <f t="shared" si="11"/>
        <v>2:1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0.9472222222222222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Mutabor102</v>
      </c>
      <c r="F53" s="47" t="str">
        <f t="shared" si="45"/>
        <v>Warrior</v>
      </c>
      <c r="G53" s="40">
        <f t="shared" si="8"/>
        <v>1</v>
      </c>
      <c r="H53" s="19"/>
      <c r="I53" s="40">
        <f t="shared" si="41"/>
        <v>2</v>
      </c>
      <c r="J53" s="19"/>
      <c r="K53" s="47">
        <v>1.0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327.0</v>
      </c>
      <c r="U53" s="49" t="str">
        <f t="shared" si="10"/>
        <v>22:44 Bullet shot Cup (Швеция) Mutabor102  - (Канада) Warrior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45701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45701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Handzus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7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10</v>
      </c>
      <c r="AJ3" s="27">
        <f t="array" ref="AJ3">SUM(('ТУР6'!home=AF3)*('ТУР6'!homescore&lt;'ТУР6'!visitorscore),('ТУР6'!visitor=AF3)*('ТУР6'!visitorscore&lt;'ТУР6'!homescore))</f>
        <v>11</v>
      </c>
      <c r="AK3" s="22">
        <f t="array" ref="AK3">SUMIF('ТУР6'!home,AF3,'ТУР6'!homescore)+SUMIF('ТУР6'!visitor,AF3,'ТУР6'!visitorscore)</f>
        <v>36</v>
      </c>
      <c r="AL3" s="27">
        <f t="array" ref="AL3">SUMIF('ТУР6'!home,AF3,'ТУР6'!visitorscore)+SUMIF('ТУР6'!visitor,AF3,'ТУР6'!homescore)</f>
        <v>40</v>
      </c>
      <c r="AM3" s="27">
        <f t="shared" ref="AM3:AM5" si="2">AK3-AL3</f>
        <v>-4</v>
      </c>
      <c r="AN3" s="22">
        <f t="array" ref="AN3">AH3*Options!$B$2+AI3*Options!$B$3+AJ3*Options!$B$4+VLOOKUP(AF3,$E$4:$F$8,2,0)</f>
        <v>31</v>
      </c>
      <c r="AO3" s="28">
        <f t="shared" ref="AO3:AO5" si="3">AK3+AM3*10000+AN3*100000000</f>
        <v>3099960036</v>
      </c>
    </row>
    <row r="4">
      <c r="A4" s="12"/>
      <c r="B4" s="12"/>
      <c r="C4" s="132" t="s">
        <v>62</v>
      </c>
      <c r="D4" s="34" t="s">
        <v>46</v>
      </c>
      <c r="E4" s="133" t="s">
        <v>63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void</v>
      </c>
      <c r="V4" s="20">
        <f t="array" ref="V4">VLOOKUP($U4,$AF$3:$AN$5,2,0)</f>
        <v>28</v>
      </c>
      <c r="W4" s="20">
        <f t="array" ref="W4">VLOOKUP($U4,$AF$3:$AN$5,3,0)</f>
        <v>16</v>
      </c>
      <c r="X4" s="20">
        <f t="array" ref="X4">VLOOKUP($U4,$AF$3:$AN$5,4,0)</f>
        <v>10</v>
      </c>
      <c r="Y4" s="20">
        <f t="array" ref="Y4">VLOOKUP($U4,$AF$3:$AN$5,5,0)</f>
        <v>2</v>
      </c>
      <c r="Z4" s="20">
        <f t="array" ref="Z4">VLOOKUP($U4,$AF$3:$AN$5,6,0)</f>
        <v>50</v>
      </c>
      <c r="AA4" s="20">
        <f t="array" ref="AA4">VLOOKUP($U4,$AF$3:$AN$5,7,0)</f>
        <v>33</v>
      </c>
      <c r="AB4" s="20">
        <f t="array" ref="AB4">VLOOKUP($U4,$AF$3:$AN$5,8,0)</f>
        <v>17</v>
      </c>
      <c r="AC4" s="20">
        <f t="array" ref="AC4">VLOOKUP($U4,$AF$3:$AN$5,9,0)</f>
        <v>58</v>
      </c>
      <c r="AD4" s="28"/>
      <c r="AE4" s="12"/>
      <c r="AF4" s="26" t="str">
        <f t="shared" si="1"/>
        <v>void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16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10</v>
      </c>
      <c r="AJ4" s="27">
        <f t="array" ref="AJ4">SUM(('ТУР6'!home=AF4)*('ТУР6'!homescore&lt;'ТУР6'!visitorscore),('ТУР6'!visitor=AF4)*('ТУР6'!visitorscore&lt;'ТУР6'!homescore))</f>
        <v>2</v>
      </c>
      <c r="AK4" s="22">
        <f t="array" ref="AK4">SUMIF('ТУР6'!home,AF4,'ТУР6'!homescore)+SUMIF('ТУР6'!visitor,AF4,'ТУР6'!visitorscore)</f>
        <v>50</v>
      </c>
      <c r="AL4" s="27">
        <f t="array" ref="AL4">SUMIF('ТУР6'!home,AF4,'ТУР6'!visitorscore)+SUMIF('ТУР6'!visitor,AF4,'ТУР6'!homescore)</f>
        <v>33</v>
      </c>
      <c r="AM4" s="27">
        <f t="shared" si="2"/>
        <v>17</v>
      </c>
      <c r="AN4" s="22">
        <f t="array" ref="AN4">AH4*Options!$B$2+AI4*Options!$B$3+AJ4*Options!$B$4+VLOOKUP(AF4,$E$4:$F$8,2,0)</f>
        <v>58</v>
      </c>
      <c r="AO4" s="28">
        <f t="shared" si="3"/>
        <v>5800170050</v>
      </c>
    </row>
    <row r="5">
      <c r="A5" s="12"/>
      <c r="B5" s="12"/>
      <c r="C5" s="29" t="s">
        <v>64</v>
      </c>
      <c r="D5" s="34" t="s">
        <v>47</v>
      </c>
      <c r="E5" s="127" t="s">
        <v>65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Handzus</v>
      </c>
      <c r="V5" s="20">
        <f t="array" ref="V5">VLOOKUP($U5,$AF$3:$AN$5,2,0)</f>
        <v>28</v>
      </c>
      <c r="W5" s="20">
        <f t="array" ref="W5">VLOOKUP($U5,$AF$3:$AN$5,3,0)</f>
        <v>7</v>
      </c>
      <c r="X5" s="20">
        <f t="array" ref="X5">VLOOKUP($U5,$AF$3:$AN$5,4,0)</f>
        <v>10</v>
      </c>
      <c r="Y5" s="20">
        <f t="array" ref="Y5">VLOOKUP($U5,$AF$3:$AN$5,5,0)</f>
        <v>11</v>
      </c>
      <c r="Z5" s="20">
        <f t="array" ref="Z5">VLOOKUP($U5,$AF$3:$AN$5,6,0)</f>
        <v>36</v>
      </c>
      <c r="AA5" s="20">
        <f t="array" ref="AA5">VLOOKUP($U5,$AF$3:$AN$5,7,0)</f>
        <v>40</v>
      </c>
      <c r="AB5" s="20">
        <f t="array" ref="AB5">VLOOKUP($U5,$AF$3:$AN$5,8,0)</f>
        <v>-4</v>
      </c>
      <c r="AC5" s="20">
        <f t="array" ref="AC5">VLOOKUP($U5,$AF$3:$AN$5,9,0)</f>
        <v>31</v>
      </c>
      <c r="AD5" s="28"/>
      <c r="AE5" s="12"/>
      <c r="AF5" s="26" t="str">
        <f t="shared" si="1"/>
        <v>Slippers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5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8</v>
      </c>
      <c r="AJ5" s="27">
        <f t="array" ref="AJ5">SUM(('ТУР6'!home=AF5)*('ТУР6'!homescore&lt;'ТУР6'!visitorscore),('ТУР6'!visitor=AF5)*('ТУР6'!visitorscore&lt;'ТУР6'!homescore))</f>
        <v>15</v>
      </c>
      <c r="AK5" s="22">
        <f t="array" ref="AK5">SUMIF('ТУР6'!home,AF5,'ТУР6'!homescore)+SUMIF('ТУР6'!visitor,AF5,'ТУР6'!visitorscore)</f>
        <v>31</v>
      </c>
      <c r="AL5" s="27">
        <f t="array" ref="AL5">SUMIF('ТУР6'!home,AF5,'ТУР6'!visitorscore)+SUMIF('ТУР6'!visitor,AF5,'ТУР6'!homescore)</f>
        <v>44</v>
      </c>
      <c r="AM5" s="27">
        <f t="shared" si="2"/>
        <v>-13</v>
      </c>
      <c r="AN5" s="22">
        <f t="array" ref="AN5">AH5*Options!$B$2+AI5*Options!$B$3+AJ5*Options!$B$4+VLOOKUP(AF5,$E$4:$F$8,2,0)</f>
        <v>23</v>
      </c>
      <c r="AO5" s="28">
        <f t="shared" si="3"/>
        <v>2299870031</v>
      </c>
    </row>
    <row r="6">
      <c r="A6" s="12"/>
      <c r="B6" s="12"/>
      <c r="C6" s="134" t="s">
        <v>66</v>
      </c>
      <c r="D6" s="34" t="s">
        <v>48</v>
      </c>
      <c r="E6" s="135" t="s">
        <v>67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Slippers</v>
      </c>
      <c r="V6" s="20">
        <f t="array" ref="V6">VLOOKUP($U6,$AF$3:$AN$5,2,0)</f>
        <v>28</v>
      </c>
      <c r="W6" s="20">
        <f t="array" ref="W6">VLOOKUP($U6,$AF$3:$AN$5,3,0)</f>
        <v>5</v>
      </c>
      <c r="X6" s="20">
        <f t="array" ref="X6">VLOOKUP($U6,$AF$3:$AN$5,4,0)</f>
        <v>8</v>
      </c>
      <c r="Y6" s="20">
        <f t="array" ref="Y6">VLOOKUP($U6,$AF$3:$AN$5,5,0)</f>
        <v>15</v>
      </c>
      <c r="Z6" s="20">
        <f t="array" ref="Z6">VLOOKUP($U6,$AF$3:$AN$5,6,0)</f>
        <v>31</v>
      </c>
      <c r="AA6" s="20">
        <f t="array" ref="AA6">VLOOKUP($U6,$AF$3:$AN$5,7,0)</f>
        <v>44</v>
      </c>
      <c r="AB6" s="20">
        <f t="array" ref="AB6">VLOOKUP($U6,$AF$3:$AN$5,8,0)</f>
        <v>-13</v>
      </c>
      <c r="AC6" s="20">
        <f t="array" ref="AC6">VLOOKUP($U6,$AF$3:$AN$5,9,0)</f>
        <v>23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0.9583333333333334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Handzus</v>
      </c>
      <c r="F12" s="47" t="str">
        <f t="shared" ref="F12:F17" si="7">$E$5</f>
        <v>void</v>
      </c>
      <c r="G12" s="40">
        <f t="shared" ref="G12:G53" si="8">SUM(K12)</f>
        <v>1</v>
      </c>
      <c r="H12" s="19"/>
      <c r="I12" s="40">
        <f t="shared" ref="I12:I18" si="9">SUM(L12)</f>
        <v>2</v>
      </c>
      <c r="J12" s="19"/>
      <c r="K12" s="47">
        <v>1.0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328.0</v>
      </c>
      <c r="U12" s="49" t="str">
        <f t="shared" ref="U12:U53" si="10">TEXT(B12,"h:mm")&amp;" "&amp;($C$1)&amp;" ("&amp;C12&amp;") "&amp;E12&amp;" "&amp;" - ("&amp;D12&amp;") "&amp;F12&amp;""</f>
        <v>23:00 Bullet shot Cup (Финляндия) Handzus  - (Чехия) void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0.9611111111111111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Handzus</v>
      </c>
      <c r="F13" s="47" t="str">
        <f t="shared" si="7"/>
        <v>void</v>
      </c>
      <c r="G13" s="40">
        <f t="shared" si="8"/>
        <v>3</v>
      </c>
      <c r="H13" s="19"/>
      <c r="I13" s="40">
        <f t="shared" si="9"/>
        <v>3</v>
      </c>
      <c r="J13" s="19"/>
      <c r="K13" s="47">
        <v>3.0</v>
      </c>
      <c r="L13" s="47">
        <v>3.0</v>
      </c>
      <c r="M13" s="12"/>
      <c r="N13" s="12"/>
      <c r="O13" s="12"/>
      <c r="P13" s="12"/>
      <c r="Q13" s="12"/>
      <c r="R13" s="12"/>
      <c r="S13" s="12"/>
      <c r="T13" s="48">
        <v>329.0</v>
      </c>
      <c r="U13" s="49" t="str">
        <f t="shared" si="10"/>
        <v>23:04 Bullet shot Cup (Финляндия) Handzus  - (Чехия) void</v>
      </c>
      <c r="V13" s="12" t="str">
        <f t="shared" si="11"/>
        <v>3:3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0.9638888888888889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Handzus</v>
      </c>
      <c r="F14" s="47" t="str">
        <f t="shared" si="7"/>
        <v>void</v>
      </c>
      <c r="G14" s="40">
        <f t="shared" si="8"/>
        <v>2</v>
      </c>
      <c r="H14" s="19"/>
      <c r="I14" s="40">
        <f t="shared" si="9"/>
        <v>3</v>
      </c>
      <c r="J14" s="19"/>
      <c r="K14" s="47">
        <v>2.0</v>
      </c>
      <c r="L14" s="47">
        <v>3.0</v>
      </c>
      <c r="M14" s="12"/>
      <c r="N14" s="12"/>
      <c r="O14" s="12"/>
      <c r="P14" s="12"/>
      <c r="Q14" s="12"/>
      <c r="R14" s="12"/>
      <c r="S14" s="12"/>
      <c r="T14" s="48">
        <v>330.0</v>
      </c>
      <c r="U14" s="49" t="str">
        <f t="shared" si="10"/>
        <v>23:08 Bullet shot Cup (Финляндия) Handzus  - (Чехия) void</v>
      </c>
      <c r="V14" s="12" t="str">
        <f t="shared" si="11"/>
        <v>2:3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0.9666666666666667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Slippers</v>
      </c>
      <c r="F15" s="47" t="str">
        <f t="shared" si="7"/>
        <v>void</v>
      </c>
      <c r="G15" s="40">
        <f t="shared" si="8"/>
        <v>1</v>
      </c>
      <c r="H15" s="19"/>
      <c r="I15" s="40">
        <f t="shared" si="9"/>
        <v>1</v>
      </c>
      <c r="J15" s="19"/>
      <c r="K15" s="47">
        <v>1.0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331.0</v>
      </c>
      <c r="U15" s="49" t="str">
        <f t="shared" si="10"/>
        <v>23:12 Bullet shot Cup (Германия) Slippers  - (Чехия) void</v>
      </c>
      <c r="V15" s="12" t="str">
        <f t="shared" si="11"/>
        <v>1:1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0.9694444444444444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Slippers</v>
      </c>
      <c r="F16" s="47" t="str">
        <f t="shared" si="7"/>
        <v>void</v>
      </c>
      <c r="G16" s="40">
        <f t="shared" si="8"/>
        <v>1</v>
      </c>
      <c r="H16" s="19"/>
      <c r="I16" s="40">
        <f t="shared" si="9"/>
        <v>2</v>
      </c>
      <c r="J16" s="19"/>
      <c r="K16" s="47">
        <v>1.0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332.0</v>
      </c>
      <c r="U16" s="49" t="str">
        <f t="shared" si="10"/>
        <v>23:16 Bullet shot Cup (Германия) Slippers  - (Чехия) void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0.9722222222222222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Slippers</v>
      </c>
      <c r="F17" s="47" t="str">
        <f t="shared" si="7"/>
        <v>void</v>
      </c>
      <c r="G17" s="40">
        <f t="shared" si="8"/>
        <v>0</v>
      </c>
      <c r="H17" s="19"/>
      <c r="I17" s="40">
        <f t="shared" si="9"/>
        <v>1</v>
      </c>
      <c r="J17" s="19"/>
      <c r="K17" s="47">
        <v>0.0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333.0</v>
      </c>
      <c r="U17" s="49" t="str">
        <f t="shared" si="10"/>
        <v>23:20 Bullet shot Cup (Германия) Slippers  - (Чехия) void</v>
      </c>
      <c r="V17" s="12" t="str">
        <f t="shared" si="11"/>
        <v>0:1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0.975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Slippers</v>
      </c>
      <c r="F18" s="47" t="str">
        <f t="shared" ref="F18:F23" si="15">$E$4</f>
        <v>Handzus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334.0</v>
      </c>
      <c r="U18" s="49" t="str">
        <f t="shared" si="10"/>
        <v>23:24 Bullet shot Cup (Германия) Slippers  - (Финляндия) Handzus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0.9777777777777777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Slippers</v>
      </c>
      <c r="F19" s="47" t="str">
        <f t="shared" si="15"/>
        <v>Handzus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335.0</v>
      </c>
      <c r="U19" s="49" t="str">
        <f t="shared" si="10"/>
        <v>23:28 Bullet shot Cup (Германия) Slippers  - (Финляндия) Handzus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0.9805555555555555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Slippers</v>
      </c>
      <c r="F20" s="47" t="str">
        <f t="shared" si="15"/>
        <v>Handzus</v>
      </c>
      <c r="G20" s="40">
        <f t="shared" si="8"/>
        <v>0</v>
      </c>
      <c r="H20" s="19"/>
      <c r="I20" s="40">
        <f t="shared" si="16"/>
        <v>1</v>
      </c>
      <c r="J20" s="19"/>
      <c r="K20" s="47">
        <v>0.0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336.0</v>
      </c>
      <c r="U20" s="49" t="str">
        <f t="shared" si="10"/>
        <v>23:32 Bullet shot Cup (Германия) Slippers  - (Финляндия) Handzus</v>
      </c>
      <c r="V20" s="12" t="str">
        <f t="shared" si="11"/>
        <v>0:1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0.9833333333333333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void</v>
      </c>
      <c r="F21" s="47" t="str">
        <f t="shared" si="15"/>
        <v>Handzus</v>
      </c>
      <c r="G21" s="40">
        <f t="shared" si="8"/>
        <v>2</v>
      </c>
      <c r="H21" s="19"/>
      <c r="I21" s="40">
        <f t="shared" si="16"/>
        <v>0</v>
      </c>
      <c r="J21" s="19"/>
      <c r="K21" s="47">
        <v>2.0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337.0</v>
      </c>
      <c r="U21" s="49" t="str">
        <f t="shared" si="10"/>
        <v>23:36 Bullet shot Cup (Чехия) void  - (Финляндия) Handzus</v>
      </c>
      <c r="V21" s="12" t="str">
        <f t="shared" si="11"/>
        <v>2:0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0.9861111111111112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void</v>
      </c>
      <c r="F22" s="47" t="str">
        <f t="shared" si="15"/>
        <v>Handzus</v>
      </c>
      <c r="G22" s="40">
        <f t="shared" si="8"/>
        <v>1</v>
      </c>
      <c r="H22" s="19"/>
      <c r="I22" s="40">
        <f t="shared" si="16"/>
        <v>1</v>
      </c>
      <c r="J22" s="19"/>
      <c r="K22" s="47">
        <v>1.0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338.0</v>
      </c>
      <c r="U22" s="49" t="str">
        <f t="shared" si="10"/>
        <v>23:40 Bullet shot Cup (Чехия) void  - (Финляндия) Handzus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0.9888888888888889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void</v>
      </c>
      <c r="F23" s="47" t="str">
        <f t="shared" si="15"/>
        <v>Handzus</v>
      </c>
      <c r="G23" s="40">
        <f t="shared" si="8"/>
        <v>1</v>
      </c>
      <c r="H23" s="19"/>
      <c r="I23" s="40">
        <f t="shared" si="16"/>
        <v>1</v>
      </c>
      <c r="J23" s="19"/>
      <c r="K23" s="47">
        <v>1.0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339.0</v>
      </c>
      <c r="U23" s="49" t="str">
        <f t="shared" si="10"/>
        <v>23:44 Bullet shot Cup (Чехия) void  - (Финляндия) Handzus</v>
      </c>
      <c r="V23" s="12" t="str">
        <f t="shared" si="11"/>
        <v>1:1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0.9916666666666667</v>
      </c>
      <c r="C24" s="47" t="str">
        <f t="shared" si="17"/>
        <v>Чехия</v>
      </c>
      <c r="D24" s="51" t="str">
        <f t="shared" ref="D24:D29" si="19">TRIM($D$6)</f>
        <v>Германия</v>
      </c>
      <c r="E24" s="47" t="str">
        <f t="shared" si="18"/>
        <v>void</v>
      </c>
      <c r="F24" s="51" t="str">
        <f t="shared" ref="F24:F29" si="20">$E$6</f>
        <v>Slippers</v>
      </c>
      <c r="G24" s="40">
        <f t="shared" si="8"/>
        <v>2</v>
      </c>
      <c r="H24" s="19"/>
      <c r="I24" s="40">
        <f t="shared" ref="I24:I30" si="21">SUM(L24)</f>
        <v>1</v>
      </c>
      <c r="J24" s="19"/>
      <c r="K24" s="47">
        <v>2.0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340.0</v>
      </c>
      <c r="U24" s="49" t="str">
        <f t="shared" si="10"/>
        <v>23:48 Bullet shot Cup (Чехия) void  - (Германия) Slippers</v>
      </c>
      <c r="V24" s="12" t="str">
        <f t="shared" si="11"/>
        <v>2:1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0.9944444444444445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void</v>
      </c>
      <c r="F25" s="51" t="str">
        <f t="shared" si="20"/>
        <v>Slippers</v>
      </c>
      <c r="G25" s="40">
        <f t="shared" si="8"/>
        <v>1</v>
      </c>
      <c r="H25" s="19"/>
      <c r="I25" s="40">
        <f t="shared" si="21"/>
        <v>2</v>
      </c>
      <c r="J25" s="19"/>
      <c r="K25" s="75">
        <v>1.0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341.0</v>
      </c>
      <c r="U25" s="49" t="str">
        <f t="shared" si="10"/>
        <v>23:52 Bullet shot Cup (Чехия) void  - (Германия) Slippers</v>
      </c>
      <c r="V25" s="12" t="str">
        <f t="shared" si="11"/>
        <v>1:2</v>
      </c>
      <c r="W25" s="12"/>
      <c r="X25" s="12"/>
      <c r="Y25" s="12"/>
      <c r="Z25" s="12"/>
      <c r="AA25" s="55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0.9972222222222222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void</v>
      </c>
      <c r="F26" s="51" t="str">
        <f t="shared" si="20"/>
        <v>Slippers</v>
      </c>
      <c r="G26" s="76">
        <f t="shared" si="8"/>
        <v>1</v>
      </c>
      <c r="H26" s="19"/>
      <c r="I26" s="40">
        <f t="shared" si="21"/>
        <v>2</v>
      </c>
      <c r="J26" s="19"/>
      <c r="K26" s="47">
        <v>1.0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342.0</v>
      </c>
      <c r="U26" s="49" t="str">
        <f t="shared" si="10"/>
        <v>23:56 Bullet shot Cup (Чехия) void  - (Германия) Slippers</v>
      </c>
      <c r="V26" s="12" t="str">
        <f t="shared" si="11"/>
        <v>1:2</v>
      </c>
      <c r="W26" s="12"/>
      <c r="X26" s="12"/>
      <c r="Y26" s="12"/>
      <c r="Z26" s="12"/>
      <c r="AA26" s="55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1.0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Handzus</v>
      </c>
      <c r="F27" s="51" t="str">
        <f t="shared" si="20"/>
        <v>Slippers</v>
      </c>
      <c r="G27" s="40">
        <f t="shared" si="8"/>
        <v>1</v>
      </c>
      <c r="H27" s="19"/>
      <c r="I27" s="40">
        <f t="shared" si="21"/>
        <v>1</v>
      </c>
      <c r="J27" s="19"/>
      <c r="K27" s="47">
        <v>1.0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1.0</v>
      </c>
      <c r="U27" s="49" t="str">
        <f t="shared" si="10"/>
        <v>0:00 Bullet shot Cup (Финляндия) Handzus  - (Германия) Slippers</v>
      </c>
      <c r="V27" s="12" t="str">
        <f t="shared" si="11"/>
        <v>1:1</v>
      </c>
      <c r="W27" s="12"/>
      <c r="X27" s="12"/>
      <c r="Y27" s="12"/>
      <c r="Z27" s="12"/>
      <c r="AA27" s="55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1.0027777777777778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Handzus</v>
      </c>
      <c r="F28" s="51" t="str">
        <f t="shared" si="20"/>
        <v>Slippers</v>
      </c>
      <c r="G28" s="40">
        <f t="shared" si="8"/>
        <v>2</v>
      </c>
      <c r="H28" s="19"/>
      <c r="I28" s="40">
        <f t="shared" si="21"/>
        <v>0</v>
      </c>
      <c r="J28" s="19"/>
      <c r="K28" s="47">
        <v>2.0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2.0</v>
      </c>
      <c r="U28" s="49" t="str">
        <f t="shared" si="10"/>
        <v>0:04 Bullet shot Cup (Финляндия) Handzus  - (Германия) Slippers</v>
      </c>
      <c r="V28" s="12" t="str">
        <f t="shared" si="11"/>
        <v>2:0</v>
      </c>
      <c r="W28" s="12"/>
      <c r="X28" s="12"/>
      <c r="Y28" s="12"/>
      <c r="Z28" s="12"/>
      <c r="AA28" s="77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1.0055555555555555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Handzus</v>
      </c>
      <c r="F29" s="51" t="str">
        <f t="shared" si="20"/>
        <v>Slippers</v>
      </c>
      <c r="G29" s="40">
        <f t="shared" si="8"/>
        <v>2</v>
      </c>
      <c r="H29" s="19"/>
      <c r="I29" s="40">
        <f t="shared" si="21"/>
        <v>1</v>
      </c>
      <c r="J29" s="19"/>
      <c r="K29" s="47">
        <v>2.0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3.0</v>
      </c>
      <c r="U29" s="49" t="str">
        <f t="shared" si="10"/>
        <v>0:08 Bullet shot Cup (Финляндия) Handzus  - (Германия) Slippers</v>
      </c>
      <c r="V29" s="12" t="str">
        <f t="shared" si="11"/>
        <v>2:1</v>
      </c>
      <c r="W29" s="12"/>
      <c r="X29" s="12"/>
      <c r="Y29" s="12"/>
      <c r="Z29" s="12"/>
      <c r="AA29" s="77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1.0083333333333333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Handzus</v>
      </c>
      <c r="F30" s="47" t="str">
        <f t="shared" ref="F30:F35" si="25">$E$5</f>
        <v>void</v>
      </c>
      <c r="G30" s="40">
        <f t="shared" si="8"/>
        <v>1</v>
      </c>
      <c r="H30" s="19"/>
      <c r="I30" s="40">
        <f t="shared" si="21"/>
        <v>2</v>
      </c>
      <c r="J30" s="19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4.0</v>
      </c>
      <c r="U30" s="49" t="str">
        <f t="shared" si="10"/>
        <v>0:12 Bullet shot Cup (Финляндия) Handzus  - (Чехия) void</v>
      </c>
      <c r="V30" s="12" t="str">
        <f t="shared" si="11"/>
        <v>1:2</v>
      </c>
      <c r="W30" s="12"/>
      <c r="X30" s="12"/>
      <c r="Y30" s="12"/>
      <c r="Z30" s="12"/>
      <c r="AA30" s="77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1.011111111111111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Handzus</v>
      </c>
      <c r="F31" s="47" t="str">
        <f t="shared" si="25"/>
        <v>void</v>
      </c>
      <c r="G31" s="40">
        <f t="shared" si="8"/>
        <v>2</v>
      </c>
      <c r="H31" s="19"/>
      <c r="I31" s="40">
        <f t="shared" ref="I31:I35" si="26">SUM(L31,O31)</f>
        <v>2</v>
      </c>
      <c r="J31" s="19"/>
      <c r="K31" s="47">
        <v>2.0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5.0</v>
      </c>
      <c r="U31" s="49" t="str">
        <f t="shared" si="10"/>
        <v>0:16 Bullet shot Cup (Финляндия) Handzus  - (Чехия) void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1.0138888888888888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Handzus</v>
      </c>
      <c r="F32" s="47" t="str">
        <f t="shared" si="25"/>
        <v>void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6.0</v>
      </c>
      <c r="U32" s="49" t="str">
        <f t="shared" si="10"/>
        <v>0:20 Bullet shot Cup (Финляндия) Handzus  - (Чехия) void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1.0166666666666666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Slippers</v>
      </c>
      <c r="F33" s="47" t="str">
        <f t="shared" si="25"/>
        <v>void</v>
      </c>
      <c r="G33" s="40">
        <f t="shared" si="8"/>
        <v>2</v>
      </c>
      <c r="H33" s="19"/>
      <c r="I33" s="40">
        <f t="shared" si="26"/>
        <v>2</v>
      </c>
      <c r="J33" s="19"/>
      <c r="K33" s="47">
        <v>2.0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7.0</v>
      </c>
      <c r="U33" s="49" t="str">
        <f t="shared" si="10"/>
        <v>0:24 Bullet shot Cup (Германия) Slippers  - (Чехия) void</v>
      </c>
      <c r="V33" s="12" t="str">
        <f t="shared" si="11"/>
        <v>2:2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1.0194444444444444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Slippers</v>
      </c>
      <c r="F34" s="47" t="str">
        <f t="shared" si="25"/>
        <v>void</v>
      </c>
      <c r="G34" s="40">
        <f t="shared" si="8"/>
        <v>1</v>
      </c>
      <c r="H34" s="19"/>
      <c r="I34" s="40">
        <f t="shared" si="26"/>
        <v>2</v>
      </c>
      <c r="J34" s="19"/>
      <c r="K34" s="47">
        <v>1.0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8.0</v>
      </c>
      <c r="U34" s="49" t="str">
        <f t="shared" si="10"/>
        <v>0:28 Bullet shot Cup (Германия) Slippers  - (Чехия) void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1.0222222222222221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Slippers</v>
      </c>
      <c r="F35" s="47" t="str">
        <f t="shared" si="25"/>
        <v>void</v>
      </c>
      <c r="G35" s="40">
        <f t="shared" si="8"/>
        <v>2</v>
      </c>
      <c r="H35" s="19"/>
      <c r="I35" s="40">
        <f t="shared" si="26"/>
        <v>3</v>
      </c>
      <c r="J35" s="19"/>
      <c r="K35" s="47">
        <v>2.0</v>
      </c>
      <c r="L35" s="47">
        <v>3.0</v>
      </c>
      <c r="M35" s="12"/>
      <c r="N35" s="12"/>
      <c r="O35" s="12"/>
      <c r="P35" s="12"/>
      <c r="Q35" s="12"/>
      <c r="R35" s="12"/>
      <c r="S35" s="12"/>
      <c r="T35" s="48">
        <v>9.0</v>
      </c>
      <c r="U35" s="49" t="str">
        <f t="shared" si="10"/>
        <v>0:32 Bullet shot Cup (Германия) Slippers  - (Чехия) void</v>
      </c>
      <c r="V35" s="12" t="str">
        <f t="shared" si="11"/>
        <v>2:3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1.025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Slippers</v>
      </c>
      <c r="F36" s="47" t="str">
        <f t="shared" ref="F36:F41" si="30">$E$4</f>
        <v>Handzus</v>
      </c>
      <c r="G36" s="40">
        <f t="shared" si="8"/>
        <v>1</v>
      </c>
      <c r="H36" s="19"/>
      <c r="I36" s="40">
        <f t="shared" ref="I36:I42" si="31">SUM(L36)</f>
        <v>1</v>
      </c>
      <c r="J36" s="19"/>
      <c r="K36" s="47">
        <v>1.0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10.0</v>
      </c>
      <c r="U36" s="49" t="str">
        <f t="shared" si="10"/>
        <v>0:36 Bullet shot Cup (Германия) Slippers  - (Финляндия) Handzus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1.0277777777777777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Slippers</v>
      </c>
      <c r="F37" s="47" t="str">
        <f t="shared" si="30"/>
        <v>Handzus</v>
      </c>
      <c r="G37" s="40">
        <f t="shared" si="8"/>
        <v>2</v>
      </c>
      <c r="H37" s="19"/>
      <c r="I37" s="40">
        <f t="shared" si="31"/>
        <v>2</v>
      </c>
      <c r="J37" s="19"/>
      <c r="K37" s="47">
        <v>2.0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11.0</v>
      </c>
      <c r="U37" s="49" t="str">
        <f t="shared" si="10"/>
        <v>0:40 Bullet shot Cup (Германия) Slippers  - (Финляндия) Handzus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1.0305555555555554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Slippers</v>
      </c>
      <c r="F38" s="47" t="str">
        <f t="shared" si="30"/>
        <v>Handzus</v>
      </c>
      <c r="G38" s="40">
        <f t="shared" si="8"/>
        <v>1</v>
      </c>
      <c r="H38" s="19"/>
      <c r="I38" s="40">
        <f t="shared" si="31"/>
        <v>2</v>
      </c>
      <c r="J38" s="19"/>
      <c r="K38" s="47">
        <v>1.0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12.0</v>
      </c>
      <c r="U38" s="49" t="str">
        <f t="shared" si="10"/>
        <v>0:44 Bullet shot Cup (Германия) Slippers  - (Финляндия) Handzus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1.0333333333333334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void</v>
      </c>
      <c r="F39" s="47" t="str">
        <f t="shared" si="30"/>
        <v>Handzus</v>
      </c>
      <c r="G39" s="40">
        <f t="shared" si="8"/>
        <v>1</v>
      </c>
      <c r="H39" s="19"/>
      <c r="I39" s="40">
        <f t="shared" si="31"/>
        <v>1</v>
      </c>
      <c r="J39" s="19"/>
      <c r="K39" s="47">
        <v>1.0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13.0</v>
      </c>
      <c r="U39" s="49" t="str">
        <f t="shared" si="10"/>
        <v>0:48 Bullet shot Cup (Чехия) void  - (Финляндия) Handzus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1.0361111111111112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void</v>
      </c>
      <c r="F40" s="47" t="str">
        <f t="shared" si="30"/>
        <v>Handzus</v>
      </c>
      <c r="G40" s="40">
        <f t="shared" si="8"/>
        <v>2</v>
      </c>
      <c r="H40" s="19"/>
      <c r="I40" s="40">
        <f t="shared" si="31"/>
        <v>0</v>
      </c>
      <c r="J40" s="19"/>
      <c r="K40" s="47">
        <v>2.0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14.0</v>
      </c>
      <c r="U40" s="49" t="str">
        <f t="shared" si="10"/>
        <v>0:52 Bullet shot Cup (Чехия) void  - (Финляндия) Handzus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1.038888888888889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void</v>
      </c>
      <c r="F41" s="47" t="str">
        <f t="shared" si="30"/>
        <v>Handzus</v>
      </c>
      <c r="G41" s="40">
        <f t="shared" si="8"/>
        <v>1</v>
      </c>
      <c r="H41" s="19"/>
      <c r="I41" s="40">
        <f t="shared" si="31"/>
        <v>0</v>
      </c>
      <c r="J41" s="19"/>
      <c r="K41" s="47">
        <v>1.0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15.0</v>
      </c>
      <c r="U41" s="49" t="str">
        <f t="shared" si="10"/>
        <v>0:56 Bullet shot Cup (Чехия) void  - (Финляндия) Handzus</v>
      </c>
      <c r="V41" s="12" t="str">
        <f t="shared" si="11"/>
        <v>1:0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1.0416666666666667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void</v>
      </c>
      <c r="F42" s="47" t="str">
        <f t="shared" ref="F42:F47" si="35">$E$6</f>
        <v>Slippers</v>
      </c>
      <c r="G42" s="40">
        <f t="shared" si="8"/>
        <v>2</v>
      </c>
      <c r="H42" s="19"/>
      <c r="I42" s="40">
        <f t="shared" si="31"/>
        <v>2</v>
      </c>
      <c r="J42" s="19"/>
      <c r="K42" s="47">
        <v>2.0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16.0</v>
      </c>
      <c r="U42" s="49" t="str">
        <f t="shared" si="10"/>
        <v>1:00 Bullet shot Cup (Чехия) void  - (Германия) Slippers</v>
      </c>
      <c r="V42" s="12" t="str">
        <f t="shared" si="11"/>
        <v>2:2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1.0444444444444445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void</v>
      </c>
      <c r="F43" s="47" t="str">
        <f t="shared" si="35"/>
        <v>Slippers</v>
      </c>
      <c r="G43" s="40">
        <f t="shared" si="8"/>
        <v>2</v>
      </c>
      <c r="H43" s="19"/>
      <c r="I43" s="40">
        <f t="shared" ref="I43:I47" si="36">SUM(L43,O43)</f>
        <v>0</v>
      </c>
      <c r="J43" s="19"/>
      <c r="K43" s="47">
        <v>2.0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17.0</v>
      </c>
      <c r="U43" s="49" t="str">
        <f t="shared" si="10"/>
        <v>1:04 Bullet shot Cup (Чехия) void  - (Германия) Slippers</v>
      </c>
      <c r="V43" s="12" t="str">
        <f t="shared" si="11"/>
        <v>2:0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1.0472222222222223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void</v>
      </c>
      <c r="F44" s="47" t="str">
        <f t="shared" si="35"/>
        <v>Slippers</v>
      </c>
      <c r="G44" s="40">
        <f t="shared" si="8"/>
        <v>2</v>
      </c>
      <c r="H44" s="19"/>
      <c r="I44" s="40">
        <f t="shared" si="36"/>
        <v>1</v>
      </c>
      <c r="J44" s="19"/>
      <c r="K44" s="47">
        <v>2.0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18.0</v>
      </c>
      <c r="U44" s="49" t="str">
        <f t="shared" si="10"/>
        <v>1:08 Bullet shot Cup (Чехия) void  - (Германия) Slippers</v>
      </c>
      <c r="V44" s="12" t="str">
        <f t="shared" si="11"/>
        <v>2:1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1.05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Handzus</v>
      </c>
      <c r="F45" s="47" t="str">
        <f t="shared" si="35"/>
        <v>Slippers</v>
      </c>
      <c r="G45" s="40">
        <f t="shared" si="8"/>
        <v>1</v>
      </c>
      <c r="H45" s="19"/>
      <c r="I45" s="40">
        <f t="shared" si="36"/>
        <v>2</v>
      </c>
      <c r="J45" s="19"/>
      <c r="K45" s="47">
        <v>1.0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19.0</v>
      </c>
      <c r="U45" s="49" t="str">
        <f t="shared" si="10"/>
        <v>1:12 Bullet shot Cup (Финляндия) Handzus  - (Германия) Slippers</v>
      </c>
      <c r="V45" s="12" t="str">
        <f t="shared" si="11"/>
        <v>1:2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1.0527777777777778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Handzus</v>
      </c>
      <c r="F46" s="47" t="str">
        <f t="shared" si="35"/>
        <v>Slippers</v>
      </c>
      <c r="G46" s="40">
        <f t="shared" si="8"/>
        <v>0</v>
      </c>
      <c r="H46" s="19"/>
      <c r="I46" s="40">
        <f t="shared" si="36"/>
        <v>1</v>
      </c>
      <c r="J46" s="19"/>
      <c r="K46" s="47">
        <v>0.0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20.0</v>
      </c>
      <c r="U46" s="49" t="str">
        <f t="shared" si="10"/>
        <v>1:16 Bullet shot Cup (Финляндия) Handzus  - (Германия) Slippers</v>
      </c>
      <c r="V46" s="12" t="str">
        <f t="shared" si="11"/>
        <v>0:1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1.0555555555555556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Handzus</v>
      </c>
      <c r="F47" s="47" t="str">
        <f t="shared" si="35"/>
        <v>Slippers</v>
      </c>
      <c r="G47" s="40">
        <f t="shared" si="8"/>
        <v>2</v>
      </c>
      <c r="H47" s="19"/>
      <c r="I47" s="40">
        <f t="shared" si="36"/>
        <v>0</v>
      </c>
      <c r="J47" s="19"/>
      <c r="K47" s="47">
        <v>2.0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21.0</v>
      </c>
      <c r="U47" s="49" t="str">
        <f t="shared" si="10"/>
        <v>1:20 Bullet shot Cup (Финляндия) Handzus  - (Германия) Slippers</v>
      </c>
      <c r="V47" s="12" t="str">
        <f t="shared" si="11"/>
        <v>2:0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1.0583333333333333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Handzus</v>
      </c>
      <c r="F48" s="47" t="str">
        <f t="shared" ref="F48:F51" si="40">$E$5</f>
        <v>void</v>
      </c>
      <c r="G48" s="40">
        <f t="shared" si="8"/>
        <v>0</v>
      </c>
      <c r="H48" s="19"/>
      <c r="I48" s="40">
        <f>SUM(L48)</f>
        <v>1</v>
      </c>
      <c r="J48" s="19"/>
      <c r="K48" s="47">
        <v>0.0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22.0</v>
      </c>
      <c r="U48" s="49" t="str">
        <f t="shared" si="10"/>
        <v>1:24 Bullet shot Cup (Финляндия) Handzus  - (Чехия) void</v>
      </c>
      <c r="V48" s="12" t="str">
        <f t="shared" si="11"/>
        <v>0:1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1.0611111111111111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Handzus</v>
      </c>
      <c r="F49" s="47" t="str">
        <f t="shared" si="40"/>
        <v>void</v>
      </c>
      <c r="G49" s="40">
        <f t="shared" si="8"/>
        <v>2</v>
      </c>
      <c r="H49" s="19"/>
      <c r="I49" s="40">
        <f t="shared" ref="I49:I53" si="41">SUM(L49,O49)</f>
        <v>3</v>
      </c>
      <c r="J49" s="19"/>
      <c r="K49" s="47">
        <v>2.0</v>
      </c>
      <c r="L49" s="47">
        <v>3.0</v>
      </c>
      <c r="M49" s="12"/>
      <c r="N49" s="12"/>
      <c r="O49" s="12"/>
      <c r="P49" s="12"/>
      <c r="Q49" s="12"/>
      <c r="R49" s="12"/>
      <c r="S49" s="12"/>
      <c r="T49" s="48">
        <v>23.0</v>
      </c>
      <c r="U49" s="49" t="str">
        <f t="shared" si="10"/>
        <v>1:28 Bullet shot Cup (Финляндия) Handzus  - (Чехия) void</v>
      </c>
      <c r="V49" s="12" t="str">
        <f t="shared" si="11"/>
        <v>2:3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1.0638888888888889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Slippers</v>
      </c>
      <c r="F50" s="47" t="str">
        <f t="shared" si="40"/>
        <v>void</v>
      </c>
      <c r="G50" s="40">
        <f t="shared" si="8"/>
        <v>0</v>
      </c>
      <c r="H50" s="19"/>
      <c r="I50" s="40">
        <f t="shared" si="41"/>
        <v>1</v>
      </c>
      <c r="J50" s="19"/>
      <c r="K50" s="47">
        <v>0.0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24.0</v>
      </c>
      <c r="U50" s="49" t="str">
        <f t="shared" si="10"/>
        <v>1:32 Bullet shot Cup (Германия) Slippers  - (Чехия) void</v>
      </c>
      <c r="V50" s="12" t="str">
        <f t="shared" si="11"/>
        <v>0:1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1.0666666666666667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Slippers</v>
      </c>
      <c r="F51" s="47" t="str">
        <f t="shared" si="40"/>
        <v>void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25.0</v>
      </c>
      <c r="U51" s="49" t="str">
        <f t="shared" si="10"/>
        <v>1:36 Bullet shot Cup (Германия) Slippers  - (Чехия) void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1.0694444444444444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Slippers</v>
      </c>
      <c r="F52" s="47" t="str">
        <f t="shared" ref="F52:F53" si="45">$E$4</f>
        <v>Handzus</v>
      </c>
      <c r="G52" s="40">
        <f t="shared" si="8"/>
        <v>2</v>
      </c>
      <c r="H52" s="19"/>
      <c r="I52" s="40">
        <f t="shared" si="41"/>
        <v>1</v>
      </c>
      <c r="J52" s="19"/>
      <c r="K52" s="47">
        <v>2.0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26.0</v>
      </c>
      <c r="U52" s="49" t="str">
        <f t="shared" si="10"/>
        <v>1:40 Bullet shot Cup (Германия) Slippers  - (Финляндия) Handzus</v>
      </c>
      <c r="V52" s="12" t="str">
        <f t="shared" si="11"/>
        <v>2:1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1.0722222222222222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Slippers</v>
      </c>
      <c r="F53" s="47" t="str">
        <f t="shared" si="45"/>
        <v>Handzus</v>
      </c>
      <c r="G53" s="40">
        <f t="shared" si="8"/>
        <v>1</v>
      </c>
      <c r="H53" s="19"/>
      <c r="I53" s="40">
        <f t="shared" si="41"/>
        <v>1</v>
      </c>
      <c r="J53" s="19"/>
      <c r="K53" s="47">
        <v>1.0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27.0</v>
      </c>
      <c r="U53" s="49" t="str">
        <f t="shared" si="10"/>
        <v>1:44 Bullet shot Cup (Германия) Slippers  - (Финляндия) Handzus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68</v>
      </c>
      <c r="F1" s="6">
        <f>'ТУР1'!$F$1</f>
        <v>45701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45701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Handzus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11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9</v>
      </c>
      <c r="AJ3" s="27">
        <f t="array" ref="AJ3">SUM(('ТУР7'!home=AF3)*('ТУР7'!homescore&lt;'ТУР7'!visitorscore),('ТУР7'!visitor=AF3)*('ТУР7'!visitorscore&lt;'ТУР7'!homescore))</f>
        <v>8</v>
      </c>
      <c r="AK3" s="22">
        <f t="array" ref="AK3">SUMIF('ТУР7'!home,AF3,'ТУР7'!homescore)+SUMIF('ТУР7'!visitor,AF3,'ТУР7'!visitorscore)</f>
        <v>42</v>
      </c>
      <c r="AL3" s="27">
        <f t="array" ref="AL3">SUMIF('ТУР7'!home,AF3,'ТУР7'!visitorscore)+SUMIF('ТУР7'!visitor,AF3,'ТУР7'!homescore)</f>
        <v>37</v>
      </c>
      <c r="AM3" s="27">
        <f t="shared" ref="AM3:AM5" si="2">AK3-AL3</f>
        <v>5</v>
      </c>
      <c r="AN3" s="22">
        <f t="array" ref="AN3">AH3*Options!$B$2+AI3*Options!$B$3+AJ3*Options!$B$4+VLOOKUP(AF3,$E$4:$F$8,2,0)</f>
        <v>42</v>
      </c>
      <c r="AO3" s="28">
        <f t="shared" ref="AO3:AO5" si="3">AK3+AM3*10000+AN3*100000000</f>
        <v>4200050042</v>
      </c>
    </row>
    <row r="4">
      <c r="A4" s="12"/>
      <c r="B4" s="12"/>
      <c r="C4" s="60" t="str">
        <f>'ТУР6'!$C$4</f>
        <v>Евгений Б.</v>
      </c>
      <c r="D4" s="110" t="s">
        <v>53</v>
      </c>
      <c r="E4" s="60" t="str">
        <f>'ТУР6'!$E$4</f>
        <v>Handzus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Handzus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9</v>
      </c>
      <c r="Y4" s="20">
        <f t="array" ref="Y4">VLOOKUP($U4,$AF$3:$AN$5,5,0)</f>
        <v>8</v>
      </c>
      <c r="Z4" s="20">
        <f t="array" ref="Z4">VLOOKUP($U4,$AF$3:$AN$5,6,0)</f>
        <v>42</v>
      </c>
      <c r="AA4" s="20">
        <f t="array" ref="AA4">VLOOKUP($U4,$AF$3:$AN$5,7,0)</f>
        <v>37</v>
      </c>
      <c r="AB4" s="20">
        <f t="array" ref="AB4">VLOOKUP($U4,$AF$3:$AN$5,8,0)</f>
        <v>5</v>
      </c>
      <c r="AC4" s="20">
        <f t="array" ref="AC4">VLOOKUP($U4,$AF$3:$AN$5,9,0)</f>
        <v>42</v>
      </c>
      <c r="AD4" s="28"/>
      <c r="AE4" s="12"/>
      <c r="AF4" s="26" t="str">
        <f t="shared" si="1"/>
        <v>void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7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13</v>
      </c>
      <c r="AJ4" s="27">
        <f t="array" ref="AJ4">SUM(('ТУР7'!home=AF4)*('ТУР7'!homescore&lt;'ТУР7'!visitorscore),('ТУР7'!visitor=AF4)*('ТУР7'!visitorscore&lt;'ТУР7'!homescore))</f>
        <v>8</v>
      </c>
      <c r="AK4" s="22">
        <f t="array" ref="AK4">SUMIF('ТУР7'!home,AF4,'ТУР7'!homescore)+SUMIF('ТУР7'!visitor,AF4,'ТУР7'!visitorscore)</f>
        <v>38</v>
      </c>
      <c r="AL4" s="27">
        <f t="array" ref="AL4">SUMIF('ТУР7'!home,AF4,'ТУР7'!visitorscore)+SUMIF('ТУР7'!visitor,AF4,'ТУР7'!homescore)</f>
        <v>42</v>
      </c>
      <c r="AM4" s="27">
        <f t="shared" si="2"/>
        <v>-4</v>
      </c>
      <c r="AN4" s="22">
        <f t="array" ref="AN4">AH4*Options!$B$2+AI4*Options!$B$3+AJ4*Options!$B$4+VLOOKUP(AF4,$E$4:$F$8,2,0)</f>
        <v>34</v>
      </c>
      <c r="AO4" s="28">
        <f t="shared" si="3"/>
        <v>3399960038</v>
      </c>
    </row>
    <row r="5">
      <c r="A5" s="12"/>
      <c r="B5" s="12"/>
      <c r="C5" s="60" t="str">
        <f>'ТУР6'!$C$5</f>
        <v>Арсений Д.</v>
      </c>
      <c r="D5" s="110" t="s">
        <v>25</v>
      </c>
      <c r="E5" s="60" t="str">
        <f>'ТУР6'!$E$5</f>
        <v>void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Slippers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10</v>
      </c>
      <c r="Y5" s="20">
        <f t="array" ref="Y5">VLOOKUP($U5,$AF$3:$AN$5,5,0)</f>
        <v>10</v>
      </c>
      <c r="Z5" s="20">
        <f t="array" ref="Z5">VLOOKUP($U5,$AF$3:$AN$5,6,0)</f>
        <v>43</v>
      </c>
      <c r="AA5" s="20">
        <f t="array" ref="AA5">VLOOKUP($U5,$AF$3:$AN$5,7,0)</f>
        <v>44</v>
      </c>
      <c r="AB5" s="20">
        <f t="array" ref="AB5">VLOOKUP($U5,$AF$3:$AN$5,8,0)</f>
        <v>-1</v>
      </c>
      <c r="AC5" s="20">
        <f t="array" ref="AC5">VLOOKUP($U5,$AF$3:$AN$5,9,0)</f>
        <v>34</v>
      </c>
      <c r="AD5" s="28"/>
      <c r="AE5" s="12"/>
      <c r="AF5" s="26" t="str">
        <f t="shared" si="1"/>
        <v>Slippers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8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10</v>
      </c>
      <c r="AJ5" s="27">
        <f t="array" ref="AJ5">SUM(('ТУР7'!home=AF5)*('ТУР7'!homescore&lt;'ТУР7'!visitorscore),('ТУР7'!visitor=AF5)*('ТУР7'!visitorscore&lt;'ТУР7'!homescore))</f>
        <v>10</v>
      </c>
      <c r="AK5" s="22">
        <f t="array" ref="AK5">SUMIF('ТУР7'!home,AF5,'ТУР7'!homescore)+SUMIF('ТУР7'!visitor,AF5,'ТУР7'!visitorscore)</f>
        <v>43</v>
      </c>
      <c r="AL5" s="27">
        <f t="array" ref="AL5">SUMIF('ТУР7'!home,AF5,'ТУР7'!visitorscore)+SUMIF('ТУР7'!visitor,AF5,'ТУР7'!homescore)</f>
        <v>44</v>
      </c>
      <c r="AM5" s="27">
        <f t="shared" si="2"/>
        <v>-1</v>
      </c>
      <c r="AN5" s="22">
        <f t="array" ref="AN5">AH5*Options!$B$2+AI5*Options!$B$3+AJ5*Options!$B$4+VLOOKUP(AF5,$E$4:$F$8,2,0)</f>
        <v>34</v>
      </c>
      <c r="AO5" s="28">
        <f t="shared" si="3"/>
        <v>3399990043</v>
      </c>
    </row>
    <row r="6">
      <c r="A6" s="12"/>
      <c r="B6" s="12"/>
      <c r="C6" s="60" t="str">
        <f>'ТУР6'!$C$6</f>
        <v>Ренат И.</v>
      </c>
      <c r="D6" s="110" t="s">
        <v>28</v>
      </c>
      <c r="E6" s="60" t="str">
        <f>'ТУР6'!$E$6</f>
        <v>Slippers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void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13</v>
      </c>
      <c r="Y6" s="20">
        <f t="array" ref="Y6">VLOOKUP($U6,$AF$3:$AN$5,5,0)</f>
        <v>8</v>
      </c>
      <c r="Z6" s="20">
        <f t="array" ref="Z6">VLOOKUP($U6,$AF$3:$AN$5,6,0)</f>
        <v>38</v>
      </c>
      <c r="AA6" s="20">
        <f t="array" ref="AA6">VLOOKUP($U6,$AF$3:$AN$5,7,0)</f>
        <v>42</v>
      </c>
      <c r="AB6" s="20">
        <f t="array" ref="AB6">VLOOKUP($U6,$AF$3:$AN$5,8,0)</f>
        <v>-4</v>
      </c>
      <c r="AC6" s="20">
        <f t="array" ref="AC6">VLOOKUP($U6,$AF$3:$AN$5,9,0)</f>
        <v>34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0.08333333333333333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Handzus</v>
      </c>
      <c r="F12" s="47" t="str">
        <f t="shared" ref="F12:F17" si="7">$E$5</f>
        <v>void</v>
      </c>
      <c r="G12" s="40">
        <f t="shared" ref="G12:G53" si="8">SUM(K12)</f>
        <v>1</v>
      </c>
      <c r="H12" s="19"/>
      <c r="I12" s="40">
        <f t="shared" ref="I12:I18" si="9">SUM(L12)</f>
        <v>1</v>
      </c>
      <c r="J12" s="19"/>
      <c r="K12" s="47">
        <v>1.0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28.0</v>
      </c>
      <c r="U12" s="49" t="str">
        <f t="shared" ref="U12:U53" si="10">TEXT(B12,"h:mm")&amp;" "&amp;($C$1)&amp;" ("&amp;C12&amp;") "&amp;E12&amp;" "&amp;" - ("&amp;D12&amp;") "&amp;F12&amp;""</f>
        <v>2:00 Bullet shot Cup (Швейцария) Handzus  - (Канада) void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0.08611111111111111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Handzus</v>
      </c>
      <c r="F13" s="47" t="str">
        <f t="shared" si="7"/>
        <v>void</v>
      </c>
      <c r="G13" s="40">
        <f t="shared" si="8"/>
        <v>2</v>
      </c>
      <c r="H13" s="19"/>
      <c r="I13" s="40">
        <f t="shared" si="9"/>
        <v>1</v>
      </c>
      <c r="J13" s="19"/>
      <c r="K13" s="47">
        <v>2.0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29.0</v>
      </c>
      <c r="U13" s="49" t="str">
        <f t="shared" si="10"/>
        <v>2:04 Bullet shot Cup (Швейцария) Handzus  - (Канада) void</v>
      </c>
      <c r="V13" s="12" t="str">
        <f t="shared" si="11"/>
        <v>2:1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0.08888888888888889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Handzus</v>
      </c>
      <c r="F14" s="47" t="str">
        <f t="shared" si="7"/>
        <v>void</v>
      </c>
      <c r="G14" s="40">
        <f t="shared" si="8"/>
        <v>1</v>
      </c>
      <c r="H14" s="19"/>
      <c r="I14" s="40">
        <f t="shared" si="9"/>
        <v>2</v>
      </c>
      <c r="J14" s="19"/>
      <c r="K14" s="47">
        <v>1.0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30.0</v>
      </c>
      <c r="U14" s="49" t="str">
        <f t="shared" si="10"/>
        <v>2:08 Bullet shot Cup (Швейцария) Handzus  - (Канада) void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0.09166666666666666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Slippers</v>
      </c>
      <c r="F15" s="47" t="str">
        <f t="shared" si="7"/>
        <v>void</v>
      </c>
      <c r="G15" s="40">
        <f t="shared" si="8"/>
        <v>2</v>
      </c>
      <c r="H15" s="19"/>
      <c r="I15" s="40">
        <f t="shared" si="9"/>
        <v>0</v>
      </c>
      <c r="J15" s="19"/>
      <c r="K15" s="47">
        <v>2.0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31.0</v>
      </c>
      <c r="U15" s="49" t="str">
        <f t="shared" si="10"/>
        <v>2:12 Bullet shot Cup (США) Slippers  - (Канада) void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0.09444444444444444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Slippers</v>
      </c>
      <c r="F16" s="47" t="str">
        <f t="shared" si="7"/>
        <v>void</v>
      </c>
      <c r="G16" s="40">
        <f t="shared" si="8"/>
        <v>1</v>
      </c>
      <c r="H16" s="19"/>
      <c r="I16" s="40">
        <f t="shared" si="9"/>
        <v>1</v>
      </c>
      <c r="J16" s="19"/>
      <c r="K16" s="47">
        <v>1.0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32.0</v>
      </c>
      <c r="U16" s="49" t="str">
        <f t="shared" si="10"/>
        <v>2:16 Bullet shot Cup (США) Slippers  - (Канада) void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0.09722222222222222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Slippers</v>
      </c>
      <c r="F17" s="47" t="str">
        <f t="shared" si="7"/>
        <v>void</v>
      </c>
      <c r="G17" s="40">
        <f t="shared" si="8"/>
        <v>1</v>
      </c>
      <c r="H17" s="19"/>
      <c r="I17" s="40">
        <f t="shared" si="9"/>
        <v>0</v>
      </c>
      <c r="J17" s="19"/>
      <c r="K17" s="47">
        <v>1.0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33.0</v>
      </c>
      <c r="U17" s="49" t="str">
        <f t="shared" si="10"/>
        <v>2:20 Bullet shot Cup (США) Slippers  - (Канада) void</v>
      </c>
      <c r="V17" s="12" t="str">
        <f t="shared" si="11"/>
        <v>1:0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0.1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Slippers</v>
      </c>
      <c r="F18" s="47" t="str">
        <f t="shared" ref="F18:F23" si="15">$E$4</f>
        <v>Handzus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34.0</v>
      </c>
      <c r="U18" s="49" t="str">
        <f t="shared" si="10"/>
        <v>2:24 Bullet shot Cup (США) Slippers  - (Швейцария) Handzus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0.10277777777777777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Slippers</v>
      </c>
      <c r="F19" s="47" t="str">
        <f t="shared" si="15"/>
        <v>Handzus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35.0</v>
      </c>
      <c r="U19" s="49" t="str">
        <f t="shared" si="10"/>
        <v>2:28 Bullet shot Cup (США) Slippers  - (Швейцария) Handzus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0.10555555555555556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Slippers</v>
      </c>
      <c r="F20" s="47" t="str">
        <f t="shared" si="15"/>
        <v>Handzus</v>
      </c>
      <c r="G20" s="40">
        <f t="shared" si="8"/>
        <v>2</v>
      </c>
      <c r="H20" s="19"/>
      <c r="I20" s="40">
        <f t="shared" si="16"/>
        <v>2</v>
      </c>
      <c r="J20" s="19"/>
      <c r="K20" s="47">
        <v>2.0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36.0</v>
      </c>
      <c r="U20" s="49" t="str">
        <f t="shared" si="10"/>
        <v>2:32 Bullet shot Cup (США) Slippers  - (Швейцария) Handzus</v>
      </c>
      <c r="V20" s="12" t="str">
        <f t="shared" si="11"/>
        <v>2:2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0.10833333333333334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void</v>
      </c>
      <c r="F21" s="47" t="str">
        <f t="shared" si="15"/>
        <v>Handzus</v>
      </c>
      <c r="G21" s="40">
        <f t="shared" si="8"/>
        <v>1</v>
      </c>
      <c r="H21" s="19"/>
      <c r="I21" s="40">
        <f t="shared" si="16"/>
        <v>1</v>
      </c>
      <c r="J21" s="19"/>
      <c r="K21" s="47">
        <v>1.0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37.0</v>
      </c>
      <c r="U21" s="49" t="str">
        <f t="shared" si="10"/>
        <v>2:36 Bullet shot Cup (Канада) void  - (Швейцария) Handzus</v>
      </c>
      <c r="V21" s="12" t="str">
        <f t="shared" si="11"/>
        <v>1:1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0.1111111111111111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void</v>
      </c>
      <c r="F22" s="47" t="str">
        <f t="shared" si="15"/>
        <v>Handzus</v>
      </c>
      <c r="G22" s="40">
        <f t="shared" si="8"/>
        <v>1</v>
      </c>
      <c r="H22" s="19"/>
      <c r="I22" s="40">
        <f t="shared" si="16"/>
        <v>2</v>
      </c>
      <c r="J22" s="19"/>
      <c r="K22" s="47">
        <v>1.0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38.0</v>
      </c>
      <c r="U22" s="49" t="str">
        <f t="shared" si="10"/>
        <v>2:40 Bullet shot Cup (Канада) void  - (Швейцария) Handzus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0.11388888888888889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void</v>
      </c>
      <c r="F23" s="47" t="str">
        <f t="shared" si="15"/>
        <v>Handzus</v>
      </c>
      <c r="G23" s="40">
        <f t="shared" si="8"/>
        <v>2</v>
      </c>
      <c r="H23" s="19"/>
      <c r="I23" s="40">
        <f t="shared" si="16"/>
        <v>1</v>
      </c>
      <c r="J23" s="19"/>
      <c r="K23" s="47">
        <v>2.0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39.0</v>
      </c>
      <c r="U23" s="49" t="str">
        <f t="shared" si="10"/>
        <v>2:44 Bullet shot Cup (Канада) void  - (Швейцария) Handzus</v>
      </c>
      <c r="V23" s="12" t="str">
        <f t="shared" si="11"/>
        <v>2:1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0.11666666666666667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void</v>
      </c>
      <c r="F24" s="51" t="str">
        <f t="shared" ref="F24:F29" si="20">$E$6</f>
        <v>Slippers</v>
      </c>
      <c r="G24" s="40">
        <f t="shared" si="8"/>
        <v>2</v>
      </c>
      <c r="H24" s="19"/>
      <c r="I24" s="40">
        <f t="shared" ref="I24:I30" si="21">SUM(L24)</f>
        <v>1</v>
      </c>
      <c r="J24" s="19"/>
      <c r="K24" s="47">
        <v>2.0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40.0</v>
      </c>
      <c r="U24" s="49" t="str">
        <f t="shared" si="10"/>
        <v>2:48 Bullet shot Cup (Канада) void  - (США) Slippers</v>
      </c>
      <c r="V24" s="12" t="str">
        <f t="shared" si="11"/>
        <v>2:1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0.11944444444444445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void</v>
      </c>
      <c r="F25" s="51" t="str">
        <f t="shared" si="20"/>
        <v>Slippers</v>
      </c>
      <c r="G25" s="40">
        <f t="shared" si="8"/>
        <v>1</v>
      </c>
      <c r="H25" s="19"/>
      <c r="I25" s="40">
        <f t="shared" si="21"/>
        <v>1</v>
      </c>
      <c r="J25" s="19"/>
      <c r="K25" s="75">
        <v>1.0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41.0</v>
      </c>
      <c r="U25" s="49" t="str">
        <f t="shared" si="10"/>
        <v>2:52 Bullet shot Cup (Канада) void  - (США) Slippers</v>
      </c>
      <c r="V25" s="12" t="str">
        <f t="shared" si="11"/>
        <v>1:1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0.12222222222222222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void</v>
      </c>
      <c r="F26" s="51" t="str">
        <f t="shared" si="20"/>
        <v>Slippers</v>
      </c>
      <c r="G26" s="76">
        <f t="shared" si="8"/>
        <v>1</v>
      </c>
      <c r="H26" s="19"/>
      <c r="I26" s="40">
        <f t="shared" si="21"/>
        <v>1</v>
      </c>
      <c r="J26" s="19"/>
      <c r="K26" s="47">
        <v>1.0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42.0</v>
      </c>
      <c r="U26" s="49" t="str">
        <f t="shared" si="10"/>
        <v>2:56 Bullet shot Cup (Канада) void  - (США) Slippers</v>
      </c>
      <c r="V26" s="12" t="str">
        <f t="shared" si="11"/>
        <v>1:1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0.125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Handzus</v>
      </c>
      <c r="F27" s="51" t="str">
        <f t="shared" si="20"/>
        <v>Slippers</v>
      </c>
      <c r="G27" s="40">
        <f t="shared" si="8"/>
        <v>2</v>
      </c>
      <c r="H27" s="19"/>
      <c r="I27" s="40">
        <f t="shared" si="21"/>
        <v>0</v>
      </c>
      <c r="J27" s="19"/>
      <c r="K27" s="47">
        <v>2.0</v>
      </c>
      <c r="L27" s="47">
        <v>0.0</v>
      </c>
      <c r="M27" s="12"/>
      <c r="N27" s="12"/>
      <c r="O27" s="12"/>
      <c r="P27" s="12"/>
      <c r="Q27" s="12"/>
      <c r="R27" s="12"/>
      <c r="S27" s="12"/>
      <c r="T27" s="48">
        <v>43.0</v>
      </c>
      <c r="U27" s="49" t="str">
        <f t="shared" si="10"/>
        <v>3:00 Bullet shot Cup (Швейцария) Handzus  - (США) Slippers</v>
      </c>
      <c r="V27" s="12" t="str">
        <f t="shared" si="11"/>
        <v>2:0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0.12777777777777777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Handzus</v>
      </c>
      <c r="F28" s="51" t="str">
        <f t="shared" si="20"/>
        <v>Slippers</v>
      </c>
      <c r="G28" s="40">
        <f t="shared" si="8"/>
        <v>3</v>
      </c>
      <c r="H28" s="19"/>
      <c r="I28" s="40">
        <f t="shared" si="21"/>
        <v>1</v>
      </c>
      <c r="J28" s="19"/>
      <c r="K28" s="47">
        <v>3.0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44.0</v>
      </c>
      <c r="U28" s="49" t="str">
        <f t="shared" si="10"/>
        <v>3:04 Bullet shot Cup (Швейцария) Handzus  - (США) Slippers</v>
      </c>
      <c r="V28" s="12" t="str">
        <f t="shared" si="11"/>
        <v>3:1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0.13055555555555556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Handzus</v>
      </c>
      <c r="F29" s="51" t="str">
        <f t="shared" si="20"/>
        <v>Slippers</v>
      </c>
      <c r="G29" s="40">
        <f t="shared" si="8"/>
        <v>1</v>
      </c>
      <c r="H29" s="19"/>
      <c r="I29" s="40">
        <f t="shared" si="21"/>
        <v>1</v>
      </c>
      <c r="J29" s="19"/>
      <c r="K29" s="47">
        <v>1.0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45.0</v>
      </c>
      <c r="U29" s="49" t="str">
        <f t="shared" si="10"/>
        <v>3:08 Bullet shot Cup (Швейцария) Handzus  - (США) Slippers</v>
      </c>
      <c r="V29" s="12" t="str">
        <f t="shared" si="11"/>
        <v>1:1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0.13333333333333333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Handzus</v>
      </c>
      <c r="F30" s="47" t="str">
        <f t="shared" ref="F30:F35" si="25">$E$5</f>
        <v>void</v>
      </c>
      <c r="G30" s="40">
        <f t="shared" si="8"/>
        <v>2</v>
      </c>
      <c r="H30" s="19"/>
      <c r="I30" s="40">
        <f t="shared" si="21"/>
        <v>0</v>
      </c>
      <c r="J30" s="19"/>
      <c r="K30" s="47">
        <v>2.0</v>
      </c>
      <c r="L30" s="47">
        <v>0.0</v>
      </c>
      <c r="M30" s="12"/>
      <c r="N30" s="12"/>
      <c r="O30" s="12"/>
      <c r="P30" s="12"/>
      <c r="Q30" s="12"/>
      <c r="R30" s="12"/>
      <c r="S30" s="12"/>
      <c r="T30" s="48">
        <v>46.0</v>
      </c>
      <c r="U30" s="49" t="str">
        <f t="shared" si="10"/>
        <v>3:12 Bullet shot Cup (Швейцария) Handzus  - (Канада) void</v>
      </c>
      <c r="V30" s="12" t="str">
        <f t="shared" si="11"/>
        <v>2:0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0.1361111111111111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Handzus</v>
      </c>
      <c r="F31" s="47" t="str">
        <f t="shared" si="25"/>
        <v>void</v>
      </c>
      <c r="G31" s="40">
        <f t="shared" si="8"/>
        <v>2</v>
      </c>
      <c r="H31" s="19"/>
      <c r="I31" s="40">
        <f t="shared" ref="I31:I35" si="26">SUM(L31,O31)</f>
        <v>0</v>
      </c>
      <c r="J31" s="19"/>
      <c r="K31" s="47">
        <v>2.0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47.0</v>
      </c>
      <c r="U31" s="49" t="str">
        <f t="shared" si="10"/>
        <v>3:16 Bullet shot Cup (Швейцария) Handzus  - (Канада) void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0.1388888888888889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Handzus</v>
      </c>
      <c r="F32" s="47" t="str">
        <f t="shared" si="25"/>
        <v>void</v>
      </c>
      <c r="G32" s="40">
        <f t="shared" si="8"/>
        <v>1</v>
      </c>
      <c r="H32" s="19"/>
      <c r="I32" s="40">
        <f t="shared" si="26"/>
        <v>1</v>
      </c>
      <c r="J32" s="19"/>
      <c r="K32" s="47">
        <v>1.0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48.0</v>
      </c>
      <c r="U32" s="49" t="str">
        <f t="shared" si="10"/>
        <v>3:20 Bullet shot Cup (Швейцария) Handzus  - (Канада) void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0.14166666666666666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Slippers</v>
      </c>
      <c r="F33" s="47" t="str">
        <f t="shared" si="25"/>
        <v>void</v>
      </c>
      <c r="G33" s="40">
        <f t="shared" si="8"/>
        <v>2</v>
      </c>
      <c r="H33" s="19"/>
      <c r="I33" s="40">
        <f t="shared" si="26"/>
        <v>3</v>
      </c>
      <c r="J33" s="19"/>
      <c r="K33" s="47">
        <v>2.0</v>
      </c>
      <c r="L33" s="47">
        <v>3.0</v>
      </c>
      <c r="M33" s="12"/>
      <c r="N33" s="12"/>
      <c r="O33" s="12"/>
      <c r="P33" s="12"/>
      <c r="Q33" s="12"/>
      <c r="R33" s="12"/>
      <c r="S33" s="12"/>
      <c r="T33" s="48">
        <v>49.0</v>
      </c>
      <c r="U33" s="49" t="str">
        <f t="shared" si="10"/>
        <v>3:24 Bullet shot Cup (США) Slippers  - (Канада) void</v>
      </c>
      <c r="V33" s="12" t="str">
        <f t="shared" si="11"/>
        <v>2:3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0.14444444444444443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Slippers</v>
      </c>
      <c r="F34" s="47" t="str">
        <f t="shared" si="25"/>
        <v>void</v>
      </c>
      <c r="G34" s="40">
        <f t="shared" si="8"/>
        <v>2</v>
      </c>
      <c r="H34" s="19"/>
      <c r="I34" s="40">
        <f t="shared" si="26"/>
        <v>2</v>
      </c>
      <c r="J34" s="19"/>
      <c r="K34" s="47">
        <v>2.0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50.0</v>
      </c>
      <c r="U34" s="49" t="str">
        <f t="shared" si="10"/>
        <v>3:28 Bullet shot Cup (США) Slippers  - (Канада) void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0.14722222222222223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Slippers</v>
      </c>
      <c r="F35" s="47" t="str">
        <f t="shared" si="25"/>
        <v>void</v>
      </c>
      <c r="G35" s="40">
        <f t="shared" si="8"/>
        <v>1</v>
      </c>
      <c r="H35" s="19"/>
      <c r="I35" s="40">
        <f t="shared" si="26"/>
        <v>2</v>
      </c>
      <c r="J35" s="19"/>
      <c r="K35" s="47">
        <v>1.0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51.0</v>
      </c>
      <c r="U35" s="49" t="str">
        <f t="shared" si="10"/>
        <v>3:32 Bullet shot Cup (США) Slippers  - (Канада) void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0.15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Slippers</v>
      </c>
      <c r="F36" s="47" t="str">
        <f t="shared" ref="F36:F41" si="30">$E$4</f>
        <v>Handzus</v>
      </c>
      <c r="G36" s="40">
        <f t="shared" si="8"/>
        <v>0</v>
      </c>
      <c r="H36" s="19"/>
      <c r="I36" s="40">
        <f t="shared" ref="I36:I42" si="31">SUM(L36)</f>
        <v>2</v>
      </c>
      <c r="J36" s="19"/>
      <c r="K36" s="47">
        <v>0.0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52.0</v>
      </c>
      <c r="U36" s="49" t="str">
        <f t="shared" si="10"/>
        <v>3:36 Bullet shot Cup (США) Slippers  - (Швейцария) Handzus</v>
      </c>
      <c r="V36" s="12" t="str">
        <f t="shared" si="11"/>
        <v>0:2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0.1527777777777778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Slippers</v>
      </c>
      <c r="F37" s="47" t="str">
        <f t="shared" si="30"/>
        <v>Handzus</v>
      </c>
      <c r="G37" s="40">
        <f t="shared" si="8"/>
        <v>1</v>
      </c>
      <c r="H37" s="19"/>
      <c r="I37" s="40">
        <f t="shared" si="31"/>
        <v>2</v>
      </c>
      <c r="J37" s="19"/>
      <c r="K37" s="47">
        <v>1.0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53.0</v>
      </c>
      <c r="U37" s="49" t="str">
        <f t="shared" si="10"/>
        <v>3:40 Bullet shot Cup (США) Slippers  - (Швейцария) Handzus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0.15555555555555556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Slippers</v>
      </c>
      <c r="F38" s="47" t="str">
        <f t="shared" si="30"/>
        <v>Handzus</v>
      </c>
      <c r="G38" s="40">
        <f t="shared" si="8"/>
        <v>3</v>
      </c>
      <c r="H38" s="19"/>
      <c r="I38" s="40">
        <f t="shared" si="31"/>
        <v>1</v>
      </c>
      <c r="J38" s="19"/>
      <c r="K38" s="47">
        <v>3.0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54.0</v>
      </c>
      <c r="U38" s="49" t="str">
        <f t="shared" si="10"/>
        <v>3:44 Bullet shot Cup (США) Slippers  - (Швейцария) Handzus</v>
      </c>
      <c r="V38" s="12" t="str">
        <f t="shared" si="11"/>
        <v>3:1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0.15833333333333333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void</v>
      </c>
      <c r="F39" s="47" t="str">
        <f t="shared" si="30"/>
        <v>Handzus</v>
      </c>
      <c r="G39" s="40">
        <f t="shared" si="8"/>
        <v>0</v>
      </c>
      <c r="H39" s="19"/>
      <c r="I39" s="40">
        <f t="shared" si="31"/>
        <v>1</v>
      </c>
      <c r="J39" s="19"/>
      <c r="K39" s="47">
        <v>0.0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55.0</v>
      </c>
      <c r="U39" s="49" t="str">
        <f t="shared" si="10"/>
        <v>3:48 Bullet shot Cup (Канада) void  - (Швейцария) Handzus</v>
      </c>
      <c r="V39" s="12" t="str">
        <f t="shared" si="11"/>
        <v>0:1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0.16111111111111112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void</v>
      </c>
      <c r="F40" s="47" t="str">
        <f t="shared" si="30"/>
        <v>Handzus</v>
      </c>
      <c r="G40" s="40">
        <f t="shared" si="8"/>
        <v>1</v>
      </c>
      <c r="H40" s="19"/>
      <c r="I40" s="40">
        <f t="shared" si="31"/>
        <v>1</v>
      </c>
      <c r="J40" s="19"/>
      <c r="K40" s="47">
        <v>1.0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56.0</v>
      </c>
      <c r="U40" s="49" t="str">
        <f t="shared" si="10"/>
        <v>3:52 Bullet shot Cup (Канада) void  - (Швейцария) Handzus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0.1638888888888889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void</v>
      </c>
      <c r="F41" s="47" t="str">
        <f t="shared" si="30"/>
        <v>Handzus</v>
      </c>
      <c r="G41" s="40">
        <f t="shared" si="8"/>
        <v>2</v>
      </c>
      <c r="H41" s="19"/>
      <c r="I41" s="40">
        <f t="shared" si="31"/>
        <v>2</v>
      </c>
      <c r="J41" s="19"/>
      <c r="K41" s="47">
        <v>2.0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57.0</v>
      </c>
      <c r="U41" s="49" t="str">
        <f t="shared" si="10"/>
        <v>3:56 Bullet shot Cup (Канада) void  - (Швейцария) Handzus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0.16666666666666666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void</v>
      </c>
      <c r="F42" s="47" t="str">
        <f t="shared" ref="F42:F47" si="35">$E$6</f>
        <v>Slippers</v>
      </c>
      <c r="G42" s="40">
        <f t="shared" si="8"/>
        <v>2</v>
      </c>
      <c r="H42" s="19"/>
      <c r="I42" s="40">
        <f t="shared" si="31"/>
        <v>2</v>
      </c>
      <c r="J42" s="19"/>
      <c r="K42" s="47">
        <v>2.0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58.0</v>
      </c>
      <c r="U42" s="49" t="str">
        <f t="shared" si="10"/>
        <v>4:00 Bullet shot Cup (Канада) void  - (США) Slippers</v>
      </c>
      <c r="V42" s="12" t="str">
        <f t="shared" si="11"/>
        <v>2:2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0.16944444444444445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void</v>
      </c>
      <c r="F43" s="47" t="str">
        <f t="shared" si="35"/>
        <v>Slippers</v>
      </c>
      <c r="G43" s="40">
        <f t="shared" si="8"/>
        <v>2</v>
      </c>
      <c r="H43" s="19"/>
      <c r="I43" s="40">
        <f t="shared" ref="I43:I47" si="36">SUM(L43,O43)</f>
        <v>0</v>
      </c>
      <c r="J43" s="19"/>
      <c r="K43" s="47">
        <v>2.0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59.0</v>
      </c>
      <c r="U43" s="49" t="str">
        <f t="shared" si="10"/>
        <v>4:04 Bullet shot Cup (Канада) void  - (США) Slippers</v>
      </c>
      <c r="V43" s="12" t="str">
        <f t="shared" si="11"/>
        <v>2:0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0.17222222222222222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void</v>
      </c>
      <c r="F44" s="47" t="str">
        <f t="shared" si="35"/>
        <v>Slippers</v>
      </c>
      <c r="G44" s="40">
        <f t="shared" si="8"/>
        <v>3</v>
      </c>
      <c r="H44" s="19"/>
      <c r="I44" s="40">
        <f t="shared" si="36"/>
        <v>3</v>
      </c>
      <c r="J44" s="19"/>
      <c r="K44" s="47">
        <v>3.0</v>
      </c>
      <c r="L44" s="47">
        <v>3.0</v>
      </c>
      <c r="M44" s="12"/>
      <c r="N44" s="12"/>
      <c r="O44" s="12"/>
      <c r="P44" s="12"/>
      <c r="Q44" s="12"/>
      <c r="R44" s="12"/>
      <c r="S44" s="12"/>
      <c r="T44" s="48">
        <v>60.0</v>
      </c>
      <c r="U44" s="49" t="str">
        <f t="shared" si="10"/>
        <v>4:08 Bullet shot Cup (Канада) void  - (США) Slippers</v>
      </c>
      <c r="V44" s="12" t="str">
        <f t="shared" si="11"/>
        <v>3:3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0.175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Handzus</v>
      </c>
      <c r="F45" s="47" t="str">
        <f t="shared" si="35"/>
        <v>Slippers</v>
      </c>
      <c r="G45" s="40">
        <f t="shared" si="8"/>
        <v>1</v>
      </c>
      <c r="H45" s="19"/>
      <c r="I45" s="40">
        <f t="shared" si="36"/>
        <v>2</v>
      </c>
      <c r="J45" s="19"/>
      <c r="K45" s="47">
        <v>1.0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61.0</v>
      </c>
      <c r="U45" s="49" t="str">
        <f t="shared" si="10"/>
        <v>4:12 Bullet shot Cup (Швейцария) Handzus  - (США) Slippers</v>
      </c>
      <c r="V45" s="12" t="str">
        <f t="shared" si="11"/>
        <v>1:2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0.17777777777777778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Handzus</v>
      </c>
      <c r="F46" s="47" t="str">
        <f t="shared" si="35"/>
        <v>Slippers</v>
      </c>
      <c r="G46" s="40">
        <f t="shared" si="8"/>
        <v>1</v>
      </c>
      <c r="H46" s="19"/>
      <c r="I46" s="40">
        <f t="shared" si="36"/>
        <v>1</v>
      </c>
      <c r="J46" s="19"/>
      <c r="K46" s="47">
        <v>1.0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62.0</v>
      </c>
      <c r="U46" s="49" t="str">
        <f t="shared" si="10"/>
        <v>4:16 Bullet shot Cup (Швейцария) Handzus  - (США) Slippers</v>
      </c>
      <c r="V46" s="12" t="str">
        <f t="shared" si="11"/>
        <v>1:1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0.18055555555555555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Handzus</v>
      </c>
      <c r="F47" s="47" t="str">
        <f t="shared" si="35"/>
        <v>Slippers</v>
      </c>
      <c r="G47" s="40">
        <f t="shared" si="8"/>
        <v>2</v>
      </c>
      <c r="H47" s="19"/>
      <c r="I47" s="40">
        <f t="shared" si="36"/>
        <v>3</v>
      </c>
      <c r="J47" s="19"/>
      <c r="K47" s="47">
        <v>2.0</v>
      </c>
      <c r="L47" s="47">
        <v>3.0</v>
      </c>
      <c r="M47" s="12"/>
      <c r="N47" s="12"/>
      <c r="O47" s="12"/>
      <c r="P47" s="12"/>
      <c r="Q47" s="12"/>
      <c r="R47" s="12"/>
      <c r="S47" s="12"/>
      <c r="T47" s="48">
        <v>63.0</v>
      </c>
      <c r="U47" s="49" t="str">
        <f t="shared" si="10"/>
        <v>4:20 Bullet shot Cup (Швейцария) Handzus  - (США) Slippers</v>
      </c>
      <c r="V47" s="12" t="str">
        <f t="shared" si="11"/>
        <v>2:3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0.18333333333333332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Handzus</v>
      </c>
      <c r="F48" s="47" t="str">
        <f t="shared" ref="F48:F51" si="40">$E$5</f>
        <v>void</v>
      </c>
      <c r="G48" s="40">
        <f t="shared" si="8"/>
        <v>2</v>
      </c>
      <c r="H48" s="19"/>
      <c r="I48" s="40">
        <f>SUM(L48)</f>
        <v>2</v>
      </c>
      <c r="J48" s="19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64.0</v>
      </c>
      <c r="U48" s="49" t="str">
        <f t="shared" si="10"/>
        <v>4:24 Bullet shot Cup (Швейцария) Handzus  - (Канада) void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0.18611111111111112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Handzus</v>
      </c>
      <c r="F49" s="47" t="str">
        <f t="shared" si="40"/>
        <v>void</v>
      </c>
      <c r="G49" s="40">
        <f t="shared" si="8"/>
        <v>1</v>
      </c>
      <c r="H49" s="19"/>
      <c r="I49" s="40">
        <f t="shared" ref="I49:I53" si="41">SUM(L49,O49)</f>
        <v>2</v>
      </c>
      <c r="J49" s="19"/>
      <c r="K49" s="47">
        <v>1.0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65.0</v>
      </c>
      <c r="U49" s="49" t="str">
        <f t="shared" si="10"/>
        <v>4:28 Bullet shot Cup (Швейцария) Handzus  - (Канада) void</v>
      </c>
      <c r="V49" s="12" t="str">
        <f t="shared" si="11"/>
        <v>1:2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0.18888888888888888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Slippers</v>
      </c>
      <c r="F50" s="47" t="str">
        <f t="shared" si="40"/>
        <v>void</v>
      </c>
      <c r="G50" s="40">
        <f t="shared" si="8"/>
        <v>2</v>
      </c>
      <c r="H50" s="19"/>
      <c r="I50" s="40">
        <f t="shared" si="41"/>
        <v>2</v>
      </c>
      <c r="J50" s="19"/>
      <c r="K50" s="47">
        <v>2.0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66.0</v>
      </c>
      <c r="U50" s="49" t="str">
        <f t="shared" si="10"/>
        <v>4:32 Bullet shot Cup (США) Slippers  - (Канада) void</v>
      </c>
      <c r="V50" s="12" t="str">
        <f t="shared" si="11"/>
        <v>2:2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0.19166666666666668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Slippers</v>
      </c>
      <c r="F51" s="47" t="str">
        <f t="shared" si="40"/>
        <v>void</v>
      </c>
      <c r="G51" s="40">
        <f t="shared" si="8"/>
        <v>3</v>
      </c>
      <c r="H51" s="19"/>
      <c r="I51" s="40">
        <f t="shared" si="41"/>
        <v>1</v>
      </c>
      <c r="J51" s="19"/>
      <c r="K51" s="47">
        <v>3.0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67.0</v>
      </c>
      <c r="U51" s="49" t="str">
        <f t="shared" si="10"/>
        <v>4:36 Bullet shot Cup (США) Slippers  - (Канада) void</v>
      </c>
      <c r="V51" s="12" t="str">
        <f t="shared" si="11"/>
        <v>3:1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0.19444444444444445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Slippers</v>
      </c>
      <c r="F52" s="47" t="str">
        <f t="shared" ref="F52:F53" si="45">$E$4</f>
        <v>Handzus</v>
      </c>
      <c r="G52" s="40">
        <f t="shared" si="8"/>
        <v>3</v>
      </c>
      <c r="H52" s="19"/>
      <c r="I52" s="40">
        <f t="shared" si="41"/>
        <v>1</v>
      </c>
      <c r="J52" s="19"/>
      <c r="K52" s="47">
        <v>3.0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68.0</v>
      </c>
      <c r="U52" s="49" t="str">
        <f t="shared" si="10"/>
        <v>4:40 Bullet shot Cup (США) Slippers  - (Швейцария) Handzus</v>
      </c>
      <c r="V52" s="12" t="str">
        <f t="shared" si="11"/>
        <v>3:1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0.19722222222222222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Slippers</v>
      </c>
      <c r="F53" s="47" t="str">
        <f t="shared" si="45"/>
        <v>Handzus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69.0</v>
      </c>
      <c r="U53" s="49" t="str">
        <f t="shared" si="10"/>
        <v>4:44 Bullet shot Cup (США) Slippers  - (Швейцария) Handzus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69</v>
      </c>
      <c r="F1" s="84">
        <f>'ТУР1'!$F$1</f>
        <v>45701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136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136"/>
      <c r="U2" s="94" t="str">
        <f>C1</f>
        <v>Bullet shot Cup</v>
      </c>
      <c r="V2" s="95" t="str">
        <f>E1</f>
        <v>ТУР8</v>
      </c>
      <c r="W2" s="96"/>
      <c r="X2" s="96"/>
      <c r="Y2" s="96"/>
      <c r="Z2" s="4"/>
      <c r="AA2" s="97">
        <f>$F$1</f>
        <v>45701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137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Handzus</v>
      </c>
      <c r="AG3" s="107">
        <f t="array" ref="AG3">SUM(($E$12:$E$56=AF3)*(ISNUMBER($G$12:$G$56)),($F$12:$F$56=AF3)*(ISNUMBER($I$12:$I$56)))</f>
        <v>30</v>
      </c>
      <c r="AH3" s="87">
        <f t="array" ref="AH3">SUM(('ТУР8'!home=AF3)*('ТУР8'!homescore&gt;'ТУР8'!visitorscore),('ТУР8'!visitor=AF3)*('ТУР8'!visitorscore&gt;'ТУР8'!homescore))</f>
        <v>17</v>
      </c>
      <c r="AI3" s="87">
        <f t="array" ref="AI3">SUM(('ТУР8'!home=AF3)*('ТУР8'!homescore='ТУР8'!visitorscore)*ISNUMBER('ТУР8'!visitorscore),('ТУР8'!visitor=AF3)*('ТУР8'!visitorscore='ТУР8'!homescore)*ISNUMBER('ТУР8'!homescore))</f>
        <v>8</v>
      </c>
      <c r="AJ3" s="87">
        <f t="array" ref="AJ3">SUM(('ТУР8'!home=AF3)*('ТУР8'!homescore&lt;'ТУР8'!visitorscore),('ТУР8'!visitor=AF3)*('ТУР8'!visitorscore&lt;'ТУР8'!homescore))</f>
        <v>5</v>
      </c>
      <c r="AK3" s="108">
        <f t="array" ref="AK3">SUMIF('ТУР8'!home,AF3,'ТУР8'!homescore)+SUMIF('ТУР8'!visitor,AF3,'ТУР8'!visitorscore)</f>
        <v>48</v>
      </c>
      <c r="AL3" s="109">
        <f t="array" ref="AL3">SUMIF('ТУР8'!home,AF3,'ТУР8'!visitorscore)+SUMIF('ТУР8'!visitor,AF3,'ТУР8'!homescore)</f>
        <v>34</v>
      </c>
      <c r="AM3" s="87">
        <f t="shared" ref="AM3:AM5" si="2">AK3-AL3</f>
        <v>14</v>
      </c>
      <c r="AN3" s="108">
        <f t="array" ref="AN3">AH3*Options!$B$2+AI3*Options!$B$3+AJ3*Options!$B$4+VLOOKUP(AF3,$E$4:$F$8,2,0)</f>
        <v>59</v>
      </c>
      <c r="AO3" s="88">
        <f t="shared" ref="AO3:AO5" si="3">AK3+AM3*10000+AN3*100000000</f>
        <v>5900140048</v>
      </c>
    </row>
    <row r="4">
      <c r="A4" s="88"/>
      <c r="B4" s="91"/>
      <c r="C4" s="60" t="str">
        <f>'ТУР6'!$C$4</f>
        <v>Евгений Б.</v>
      </c>
      <c r="D4" s="110" t="s">
        <v>31</v>
      </c>
      <c r="E4" s="60" t="str">
        <f>'ТУР6'!$E$4</f>
        <v>Handzus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137"/>
      <c r="U4" s="111" t="str">
        <f t="array" ref="U4">INDEX($AF$3:$AF$5,MATCH(LARGE($AO$3:$AO$5-ROW($AO$3:$AO$5)/COUNT($AO$3:$AO$5),ROW(U4)-ROW(U$4)+1),$AO$3:$AO$5-ROW($AO$3:$AO$5)/COUNT($AO$3:$AO$5),0))</f>
        <v>Handzus</v>
      </c>
      <c r="V4" s="104">
        <f t="array" ref="V4">VLOOKUP($U4,$AF$3:$AN$5,2,0)</f>
        <v>30</v>
      </c>
      <c r="W4" s="105">
        <f t="array" ref="W4">VLOOKUP($U4,$AF$3:$AN$5,3,0)</f>
        <v>17</v>
      </c>
      <c r="X4" s="105">
        <f t="array" ref="X4">VLOOKUP($U4,$AF$3:$AN$5,4,0)</f>
        <v>8</v>
      </c>
      <c r="Y4" s="105">
        <f t="array" ref="Y4">VLOOKUP($U4,$AF$3:$AN$5,5,0)</f>
        <v>5</v>
      </c>
      <c r="Z4" s="105">
        <f t="array" ref="Z4">VLOOKUP($U4,$AF$3:$AN$5,6,0)</f>
        <v>48</v>
      </c>
      <c r="AA4" s="105">
        <f t="array" ref="AA4">VLOOKUP($U4,$AF$3:$AN$5,7,0)</f>
        <v>34</v>
      </c>
      <c r="AB4" s="105">
        <f t="array" ref="AB4">VLOOKUP($U4,$AF$3:$AN$5,8,0)</f>
        <v>14</v>
      </c>
      <c r="AC4" s="105">
        <f t="array" ref="AC4">VLOOKUP($U4,$AF$3:$AN$5,9,0)</f>
        <v>59</v>
      </c>
      <c r="AD4" s="28"/>
      <c r="AE4" s="88"/>
      <c r="AF4" s="112" t="str">
        <f t="shared" si="1"/>
        <v>void</v>
      </c>
      <c r="AG4" s="107">
        <f t="array" ref="AG4">SUM(($E$12:$E$56=AF4)*(ISNUMBER($G$12:$G$56)),($F$12:$F$56=AF4)*(ISNUMBER($I$12:$I$56)))</f>
        <v>30</v>
      </c>
      <c r="AH4" s="87">
        <f t="array" ref="AH4">SUM(('ТУР8'!home=AF4)*('ТУР8'!homescore&gt;'ТУР8'!visitorscore),('ТУР8'!visitor=AF4)*('ТУР8'!visitorscore&gt;'ТУР8'!homescore))</f>
        <v>12</v>
      </c>
      <c r="AI4" s="87">
        <f t="array" ref="AI4">SUM(('ТУР8'!home=AF4)*('ТУР8'!homescore='ТУР8'!visitorscore)*ISNUMBER('ТУР8'!visitorscore),('ТУР8'!visitor=AF4)*('ТУР8'!visitorscore='ТУР8'!homescore)*ISNUMBER('ТУР8'!homescore))</f>
        <v>9</v>
      </c>
      <c r="AJ4" s="87">
        <f t="array" ref="AJ4">SUM(('ТУР8'!home=AF4)*('ТУР8'!homescore&lt;'ТУР8'!visitorscore),('ТУР8'!visitor=AF4)*('ТУР8'!visitorscore&lt;'ТУР8'!homescore))</f>
        <v>9</v>
      </c>
      <c r="AK4" s="108">
        <f t="array" ref="AK4">SUMIF('ТУР8'!home,AF4,'ТУР8'!homescore)+SUMIF('ТУР8'!visitor,AF4,'ТУР8'!visitorscore)</f>
        <v>42</v>
      </c>
      <c r="AL4" s="109">
        <f t="array" ref="AL4">SUMIF('ТУР8'!home,AF4,'ТУР8'!visitorscore)+SUMIF('ТУР8'!visitor,AF4,'ТУР8'!homescore)</f>
        <v>36</v>
      </c>
      <c r="AM4" s="87">
        <f t="shared" si="2"/>
        <v>6</v>
      </c>
      <c r="AN4" s="108">
        <f t="array" ref="AN4">AH4*Options!$B$2+AI4*Options!$B$3+AJ4*Options!$B$4+VLOOKUP(AF4,$E$4:$F$8,2,0)</f>
        <v>45</v>
      </c>
      <c r="AO4" s="88">
        <f t="shared" si="3"/>
        <v>4500060042</v>
      </c>
    </row>
    <row r="5">
      <c r="A5" s="88"/>
      <c r="B5" s="91"/>
      <c r="C5" s="60" t="str">
        <f>'ТУР6'!$C$5</f>
        <v>Арсений Д.</v>
      </c>
      <c r="D5" s="110" t="s">
        <v>46</v>
      </c>
      <c r="E5" s="60" t="str">
        <f>'ТУР6'!$E$5</f>
        <v>void</v>
      </c>
      <c r="F5" s="7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137"/>
      <c r="U5" s="111" t="str">
        <f t="array" ref="U5">INDEX($AF$3:$AF$5,MATCH(LARGE($AO$3:$AO$5-ROW($AO$3:$AO$5)/COUNT($AO$3:$AO$5),ROW(U5)-ROW(U$4)+1),$AO$3:$AO$5-ROW($AO$3:$AO$5)/COUNT($AO$3:$AO$5),0))</f>
        <v>void</v>
      </c>
      <c r="V5" s="104">
        <f t="array" ref="V5">VLOOKUP($U5,$AF$3:$AN$5,2,0)</f>
        <v>30</v>
      </c>
      <c r="W5" s="105">
        <f t="array" ref="W5">VLOOKUP($U5,$AF$3:$AN$5,3,0)</f>
        <v>12</v>
      </c>
      <c r="X5" s="105">
        <f t="array" ref="X5">VLOOKUP($U5,$AF$3:$AN$5,4,0)</f>
        <v>9</v>
      </c>
      <c r="Y5" s="105">
        <f t="array" ref="Y5">VLOOKUP($U5,$AF$3:$AN$5,5,0)</f>
        <v>9</v>
      </c>
      <c r="Z5" s="105">
        <f t="array" ref="Z5">VLOOKUP($U5,$AF$3:$AN$5,6,0)</f>
        <v>42</v>
      </c>
      <c r="AA5" s="105">
        <f t="array" ref="AA5">VLOOKUP($U5,$AF$3:$AN$5,7,0)</f>
        <v>36</v>
      </c>
      <c r="AB5" s="105">
        <f t="array" ref="AB5">VLOOKUP($U5,$AF$3:$AN$5,8,0)</f>
        <v>6</v>
      </c>
      <c r="AC5" s="105">
        <f t="array" ref="AC5">VLOOKUP($U5,$AF$3:$AN$5,9,0)</f>
        <v>45</v>
      </c>
      <c r="AD5" s="28"/>
      <c r="AE5" s="88"/>
      <c r="AF5" s="112" t="str">
        <f t="shared" si="1"/>
        <v>Slippers</v>
      </c>
      <c r="AG5" s="107">
        <f t="array" ref="AG5">SUM(($E$12:$E$56=AF5)*(ISNUMBER($G$12:$G$56)),($F$12:$F$56=AF5)*(ISNUMBER($I$12:$I$56)))</f>
        <v>30</v>
      </c>
      <c r="AH5" s="87">
        <f t="array" ref="AH5">SUM(('ТУР8'!home=AF5)*('ТУР8'!homescore&gt;'ТУР8'!visitorscore),('ТУР8'!visitor=AF5)*('ТУР8'!visitorscore&gt;'ТУР8'!homescore))</f>
        <v>5</v>
      </c>
      <c r="AI5" s="87">
        <f t="array" ref="AI5">SUM(('ТУР8'!home=AF5)*('ТУР8'!homescore='ТУР8'!visitorscore)*ISNUMBER('ТУР8'!visitorscore),('ТУР8'!visitor=AF5)*('ТУР8'!visitorscore='ТУР8'!homescore)*ISNUMBER('ТУР8'!homescore))</f>
        <v>5</v>
      </c>
      <c r="AJ5" s="87">
        <f t="array" ref="AJ5">SUM(('ТУР8'!home=AF5)*('ТУР8'!homescore&lt;'ТУР8'!visitorscore),('ТУР8'!visitor=AF5)*('ТУР8'!visitorscore&lt;'ТУР8'!homescore))</f>
        <v>20</v>
      </c>
      <c r="AK5" s="108">
        <f t="array" ref="AK5">SUMIF('ТУР8'!home,AF5,'ТУР8'!homescore)+SUMIF('ТУР8'!visitor,AF5,'ТУР8'!visitorscore)</f>
        <v>29</v>
      </c>
      <c r="AL5" s="109">
        <f t="array" ref="AL5">SUMIF('ТУР8'!home,AF5,'ТУР8'!visitorscore)+SUMIF('ТУР8'!visitor,AF5,'ТУР8'!homescore)</f>
        <v>49</v>
      </c>
      <c r="AM5" s="87">
        <f t="shared" si="2"/>
        <v>-20</v>
      </c>
      <c r="AN5" s="108">
        <f t="array" ref="AN5">AH5*Options!$B$2+AI5*Options!$B$3+AJ5*Options!$B$4+VLOOKUP(AF5,$E$4:$F$8,2,0)</f>
        <v>20</v>
      </c>
      <c r="AO5" s="88">
        <f t="shared" si="3"/>
        <v>1999800029</v>
      </c>
    </row>
    <row r="6">
      <c r="A6" s="88"/>
      <c r="B6" s="91"/>
      <c r="C6" s="60" t="str">
        <f>'ТУР6'!$C$6</f>
        <v>Ренат И.</v>
      </c>
      <c r="D6" s="110" t="s">
        <v>47</v>
      </c>
      <c r="E6" s="60" t="str">
        <f>'ТУР6'!$E$6</f>
        <v>Slippers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137"/>
      <c r="U6" s="111" t="str">
        <f t="array" ref="U6">INDEX($AF$3:$AF$5,MATCH(LARGE($AO$3:$AO$5-ROW($AO$3:$AO$5)/COUNT($AO$3:$AO$5),ROW(U6)-ROW(U$4)+1),$AO$3:$AO$5-ROW($AO$3:$AO$5)/COUNT($AO$3:$AO$5),0))</f>
        <v>Slippers</v>
      </c>
      <c r="V6" s="104">
        <f t="array" ref="V6">VLOOKUP($U6,$AF$3:$AN$5,2,0)</f>
        <v>30</v>
      </c>
      <c r="W6" s="105">
        <f t="array" ref="W6">VLOOKUP($U6,$AF$3:$AN$5,3,0)</f>
        <v>5</v>
      </c>
      <c r="X6" s="105">
        <f t="array" ref="X6">VLOOKUP($U6,$AF$3:$AN$5,4,0)</f>
        <v>5</v>
      </c>
      <c r="Y6" s="105">
        <f t="array" ref="Y6">VLOOKUP($U6,$AF$3:$AN$5,5,0)</f>
        <v>20</v>
      </c>
      <c r="Z6" s="105">
        <f t="array" ref="Z6">VLOOKUP($U6,$AF$3:$AN$5,6,0)</f>
        <v>29</v>
      </c>
      <c r="AA6" s="105">
        <f t="array" ref="AA6">VLOOKUP($U6,$AF$3:$AN$5,7,0)</f>
        <v>49</v>
      </c>
      <c r="AB6" s="105">
        <f t="array" ref="AB6">VLOOKUP($U6,$AF$3:$AN$5,8,0)</f>
        <v>-20</v>
      </c>
      <c r="AC6" s="105">
        <f t="array" ref="AC6">VLOOKUP($U6,$AF$3:$AN$5,9,0)</f>
        <v>20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137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137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137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138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137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0.20833333333333334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Handzus</v>
      </c>
      <c r="F12" s="118" t="str">
        <f t="shared" ref="F12:F17" si="7">$E$5</f>
        <v>void</v>
      </c>
      <c r="G12" s="116">
        <f t="shared" ref="G12:G56" si="8">SUM(K12)</f>
        <v>1</v>
      </c>
      <c r="H12" s="118"/>
      <c r="I12" s="116">
        <f t="shared" ref="I12:I18" si="9">SUM(L12)</f>
        <v>1</v>
      </c>
      <c r="J12" s="118"/>
      <c r="K12" s="121">
        <v>1.0</v>
      </c>
      <c r="L12" s="123">
        <v>1.0</v>
      </c>
      <c r="M12" s="124"/>
      <c r="N12" s="92"/>
      <c r="O12" s="92"/>
      <c r="P12" s="92"/>
      <c r="Q12" s="92"/>
      <c r="R12" s="92"/>
      <c r="S12" s="92"/>
      <c r="T12" s="139">
        <v>70.0</v>
      </c>
      <c r="U12" s="125" t="str">
        <f t="shared" ref="U12:U56" si="10">TEXT(B12,"h:mm")&amp;" "&amp;($C$1)&amp;" ("&amp;C12&amp;") "&amp;E12&amp;" "&amp;" - ("&amp;D12&amp;") "&amp;F12&amp;""</f>
        <v>5:00 Bullet shot Cup (Швеция) Handzus  - (Финляндия) void</v>
      </c>
      <c r="V12" s="88" t="str">
        <f t="shared" ref="V12:V56" si="11">TEXT(G12,"0")&amp;":"&amp;TEXT(I12,"0")</f>
        <v>1:1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0.2111111111111111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Handzus</v>
      </c>
      <c r="F13" s="118" t="str">
        <f t="shared" si="7"/>
        <v>void</v>
      </c>
      <c r="G13" s="116">
        <f t="shared" si="8"/>
        <v>1</v>
      </c>
      <c r="H13" s="118"/>
      <c r="I13" s="116">
        <f t="shared" si="9"/>
        <v>0</v>
      </c>
      <c r="J13" s="118"/>
      <c r="K13" s="122">
        <v>1.0</v>
      </c>
      <c r="L13" s="126">
        <v>0.0</v>
      </c>
      <c r="M13" s="124"/>
      <c r="N13" s="92"/>
      <c r="O13" s="92"/>
      <c r="P13" s="92"/>
      <c r="Q13" s="92"/>
      <c r="R13" s="92"/>
      <c r="S13" s="92"/>
      <c r="T13" s="139">
        <v>71.0</v>
      </c>
      <c r="U13" s="125" t="str">
        <f t="shared" si="10"/>
        <v>5:04 Bullet shot Cup (Швеция) Handzus  - (Финляндия) void</v>
      </c>
      <c r="V13" s="88" t="str">
        <f t="shared" si="11"/>
        <v>1:0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0.21388888888888888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Handzus</v>
      </c>
      <c r="F14" s="118" t="str">
        <f t="shared" si="7"/>
        <v>void</v>
      </c>
      <c r="G14" s="116">
        <f t="shared" si="8"/>
        <v>2</v>
      </c>
      <c r="H14" s="118"/>
      <c r="I14" s="116">
        <f t="shared" si="9"/>
        <v>2</v>
      </c>
      <c r="J14" s="118"/>
      <c r="K14" s="122">
        <v>2.0</v>
      </c>
      <c r="L14" s="126">
        <v>2.0</v>
      </c>
      <c r="M14" s="124"/>
      <c r="N14" s="92"/>
      <c r="O14" s="92"/>
      <c r="P14" s="92"/>
      <c r="Q14" s="92"/>
      <c r="R14" s="92"/>
      <c r="S14" s="92"/>
      <c r="T14" s="139">
        <v>72.0</v>
      </c>
      <c r="U14" s="125" t="str">
        <f t="shared" si="10"/>
        <v>5:08 Bullet shot Cup (Швеция) Handzus  - (Финляндия) void</v>
      </c>
      <c r="V14" s="88" t="str">
        <f t="shared" si="11"/>
        <v>2:2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0.21666666666666667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Slippers</v>
      </c>
      <c r="F15" s="118" t="str">
        <f t="shared" si="7"/>
        <v>void</v>
      </c>
      <c r="G15" s="116">
        <f t="shared" si="8"/>
        <v>0</v>
      </c>
      <c r="H15" s="118"/>
      <c r="I15" s="116">
        <f t="shared" si="9"/>
        <v>1</v>
      </c>
      <c r="J15" s="118"/>
      <c r="K15" s="122">
        <v>0.0</v>
      </c>
      <c r="L15" s="126">
        <v>1.0</v>
      </c>
      <c r="M15" s="124"/>
      <c r="N15" s="92"/>
      <c r="O15" s="92"/>
      <c r="P15" s="92"/>
      <c r="Q15" s="92"/>
      <c r="R15" s="92"/>
      <c r="S15" s="92"/>
      <c r="T15" s="139">
        <v>73.0</v>
      </c>
      <c r="U15" s="125" t="str">
        <f t="shared" si="10"/>
        <v>5:12 Bullet shot Cup (Чехия) Slippers  - (Финляндия) void</v>
      </c>
      <c r="V15" s="88" t="str">
        <f t="shared" si="11"/>
        <v>0:1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0.21944444444444444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Slippers</v>
      </c>
      <c r="F16" s="118" t="str">
        <f t="shared" si="7"/>
        <v>void</v>
      </c>
      <c r="G16" s="116">
        <f t="shared" si="8"/>
        <v>0</v>
      </c>
      <c r="H16" s="118"/>
      <c r="I16" s="116">
        <f t="shared" si="9"/>
        <v>2</v>
      </c>
      <c r="J16" s="118"/>
      <c r="K16" s="122">
        <v>0.0</v>
      </c>
      <c r="L16" s="126">
        <v>2.0</v>
      </c>
      <c r="M16" s="124"/>
      <c r="N16" s="92"/>
      <c r="O16" s="92"/>
      <c r="P16" s="92"/>
      <c r="Q16" s="92"/>
      <c r="R16" s="92"/>
      <c r="S16" s="92"/>
      <c r="T16" s="139">
        <v>74.0</v>
      </c>
      <c r="U16" s="125" t="str">
        <f t="shared" si="10"/>
        <v>5:16 Bullet shot Cup (Чехия) Slippers  - (Финляндия) void</v>
      </c>
      <c r="V16" s="88" t="str">
        <f t="shared" si="11"/>
        <v>0:2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0.2222222222222222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Slippers</v>
      </c>
      <c r="F17" s="118" t="str">
        <f t="shared" si="7"/>
        <v>void</v>
      </c>
      <c r="G17" s="116">
        <f t="shared" si="8"/>
        <v>1</v>
      </c>
      <c r="H17" s="118"/>
      <c r="I17" s="116">
        <f t="shared" si="9"/>
        <v>1</v>
      </c>
      <c r="J17" s="118"/>
      <c r="K17" s="118">
        <v>1.0</v>
      </c>
      <c r="L17" s="118">
        <v>1.0</v>
      </c>
      <c r="M17" s="124"/>
      <c r="N17" s="92"/>
      <c r="O17" s="92"/>
      <c r="P17" s="92"/>
      <c r="Q17" s="92"/>
      <c r="R17" s="92"/>
      <c r="S17" s="92"/>
      <c r="T17" s="139">
        <v>75.0</v>
      </c>
      <c r="U17" s="125" t="str">
        <f t="shared" si="10"/>
        <v>5:20 Bullet shot Cup (Чехия) Slippers  - (Финляндия) void</v>
      </c>
      <c r="V17" s="88" t="str">
        <f t="shared" si="11"/>
        <v>1:1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0.225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Slippers</v>
      </c>
      <c r="F18" s="118" t="str">
        <f t="shared" ref="F18:F23" si="15">$E$4</f>
        <v>Handzus</v>
      </c>
      <c r="G18" s="116">
        <f t="shared" si="8"/>
        <v>0</v>
      </c>
      <c r="H18" s="118"/>
      <c r="I18" s="116">
        <f t="shared" si="9"/>
        <v>2</v>
      </c>
      <c r="J18" s="118"/>
      <c r="K18" s="121">
        <v>0.0</v>
      </c>
      <c r="L18" s="123">
        <v>2.0</v>
      </c>
      <c r="M18" s="124"/>
      <c r="N18" s="131"/>
      <c r="O18" s="131"/>
      <c r="P18" s="92"/>
      <c r="Q18" s="131"/>
      <c r="R18" s="131"/>
      <c r="S18" s="92"/>
      <c r="T18" s="139">
        <v>76.0</v>
      </c>
      <c r="U18" s="125" t="str">
        <f t="shared" si="10"/>
        <v>5:24 Bullet shot Cup (Чехия) Slippers  - (Швеция) Handzus</v>
      </c>
      <c r="V18" s="88" t="str">
        <f t="shared" si="11"/>
        <v>0:2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0.22777777777777777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Slippers</v>
      </c>
      <c r="F19" s="118" t="str">
        <f t="shared" si="15"/>
        <v>Handzus</v>
      </c>
      <c r="G19" s="116">
        <f t="shared" si="8"/>
        <v>0</v>
      </c>
      <c r="H19" s="118"/>
      <c r="I19" s="116">
        <f t="shared" ref="I19:I23" si="16">SUM(L19,O19)</f>
        <v>2</v>
      </c>
      <c r="J19" s="118"/>
      <c r="K19" s="122">
        <v>0.0</v>
      </c>
      <c r="L19" s="126">
        <v>2.0</v>
      </c>
      <c r="M19" s="124"/>
      <c r="N19" s="131"/>
      <c r="O19" s="131"/>
      <c r="P19" s="92"/>
      <c r="Q19" s="131"/>
      <c r="R19" s="131"/>
      <c r="S19" s="92"/>
      <c r="T19" s="139">
        <v>77.0</v>
      </c>
      <c r="U19" s="125" t="str">
        <f t="shared" si="10"/>
        <v>5:28 Bullet shot Cup (Чехия) Slippers  - (Швеция) Handzus</v>
      </c>
      <c r="V19" s="88" t="str">
        <f t="shared" si="11"/>
        <v>0:2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0.23055555555555557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Slippers</v>
      </c>
      <c r="F20" s="118" t="str">
        <f t="shared" si="15"/>
        <v>Handzus</v>
      </c>
      <c r="G20" s="116">
        <f t="shared" si="8"/>
        <v>1</v>
      </c>
      <c r="H20" s="118"/>
      <c r="I20" s="116">
        <f t="shared" si="16"/>
        <v>2</v>
      </c>
      <c r="J20" s="118"/>
      <c r="K20" s="122">
        <v>1.0</v>
      </c>
      <c r="L20" s="126">
        <v>2.0</v>
      </c>
      <c r="M20" s="124"/>
      <c r="N20" s="131"/>
      <c r="O20" s="131"/>
      <c r="P20" s="92"/>
      <c r="Q20" s="131"/>
      <c r="R20" s="131"/>
      <c r="S20" s="92"/>
      <c r="T20" s="139">
        <v>78.0</v>
      </c>
      <c r="U20" s="125" t="str">
        <f t="shared" si="10"/>
        <v>5:32 Bullet shot Cup (Чехия) Slippers  - (Швеция) Handzus</v>
      </c>
      <c r="V20" s="88" t="str">
        <f t="shared" si="11"/>
        <v>1:2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0.23333333333333334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void</v>
      </c>
      <c r="F21" s="118" t="str">
        <f t="shared" si="15"/>
        <v>Handzus</v>
      </c>
      <c r="G21" s="116">
        <f t="shared" si="8"/>
        <v>1</v>
      </c>
      <c r="H21" s="118"/>
      <c r="I21" s="116">
        <f t="shared" si="16"/>
        <v>1</v>
      </c>
      <c r="J21" s="118"/>
      <c r="K21" s="122">
        <v>1.0</v>
      </c>
      <c r="L21" s="126">
        <v>1.0</v>
      </c>
      <c r="M21" s="124"/>
      <c r="N21" s="131"/>
      <c r="O21" s="131"/>
      <c r="P21" s="92"/>
      <c r="Q21" s="131"/>
      <c r="R21" s="131"/>
      <c r="S21" s="92"/>
      <c r="T21" s="139">
        <v>79.0</v>
      </c>
      <c r="U21" s="125" t="str">
        <f t="shared" si="10"/>
        <v>5:36 Bullet shot Cup (Финляндия) void  - (Швеция) Handzus</v>
      </c>
      <c r="V21" s="88" t="str">
        <f t="shared" si="11"/>
        <v>1:1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0.2361111111111111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void</v>
      </c>
      <c r="F22" s="118" t="str">
        <f t="shared" si="15"/>
        <v>Handzus</v>
      </c>
      <c r="G22" s="116">
        <f t="shared" si="8"/>
        <v>1</v>
      </c>
      <c r="H22" s="118"/>
      <c r="I22" s="116">
        <f t="shared" si="16"/>
        <v>2</v>
      </c>
      <c r="J22" s="118"/>
      <c r="K22" s="122">
        <v>1.0</v>
      </c>
      <c r="L22" s="126">
        <v>2.0</v>
      </c>
      <c r="M22" s="124"/>
      <c r="N22" s="131"/>
      <c r="O22" s="131"/>
      <c r="P22" s="92"/>
      <c r="Q22" s="131"/>
      <c r="R22" s="131"/>
      <c r="S22" s="92"/>
      <c r="T22" s="139">
        <v>80.0</v>
      </c>
      <c r="U22" s="125" t="str">
        <f t="shared" si="10"/>
        <v>5:40 Bullet shot Cup (Финляндия) void  - (Швеция) Handzus</v>
      </c>
      <c r="V22" s="88" t="str">
        <f t="shared" si="11"/>
        <v>1:2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0.2388888888888889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void</v>
      </c>
      <c r="F23" s="118" t="str">
        <f t="shared" si="15"/>
        <v>Handzus</v>
      </c>
      <c r="G23" s="116">
        <f t="shared" si="8"/>
        <v>2</v>
      </c>
      <c r="H23" s="118"/>
      <c r="I23" s="116">
        <f t="shared" si="16"/>
        <v>0</v>
      </c>
      <c r="J23" s="118"/>
      <c r="K23" s="118">
        <v>2.0</v>
      </c>
      <c r="L23" s="118">
        <v>0.0</v>
      </c>
      <c r="M23" s="124"/>
      <c r="N23" s="92"/>
      <c r="O23" s="92"/>
      <c r="P23" s="92"/>
      <c r="Q23" s="92"/>
      <c r="R23" s="92"/>
      <c r="S23" s="92"/>
      <c r="T23" s="139">
        <v>81.0</v>
      </c>
      <c r="U23" s="125" t="str">
        <f t="shared" si="10"/>
        <v>5:44 Bullet shot Cup (Финляндия) void  - (Швеция) Handzus</v>
      </c>
      <c r="V23" s="88" t="str">
        <f t="shared" si="11"/>
        <v>2:0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0.24166666666666667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void</v>
      </c>
      <c r="F24" s="127" t="str">
        <f t="shared" ref="F24:F29" si="20">$E$6</f>
        <v>Slippers</v>
      </c>
      <c r="G24" s="116">
        <f t="shared" si="8"/>
        <v>2</v>
      </c>
      <c r="H24" s="118"/>
      <c r="I24" s="116">
        <f t="shared" ref="I24:I30" si="21">SUM(L24)</f>
        <v>0</v>
      </c>
      <c r="J24" s="118"/>
      <c r="K24" s="121">
        <v>2.0</v>
      </c>
      <c r="L24" s="123">
        <v>0.0</v>
      </c>
      <c r="M24" s="92"/>
      <c r="N24" s="92"/>
      <c r="O24" s="92"/>
      <c r="P24" s="92"/>
      <c r="Q24" s="92"/>
      <c r="R24" s="92"/>
      <c r="S24" s="92"/>
      <c r="T24" s="139">
        <v>82.0</v>
      </c>
      <c r="U24" s="125" t="str">
        <f t="shared" si="10"/>
        <v>5:48 Bullet shot Cup (Финляндия) void  - (Чехия) Slippers</v>
      </c>
      <c r="V24" s="88" t="str">
        <f t="shared" si="11"/>
        <v>2:0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0.24444444444444444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void</v>
      </c>
      <c r="F25" s="127" t="str">
        <f t="shared" si="20"/>
        <v>Slippers</v>
      </c>
      <c r="G25" s="116">
        <f t="shared" si="8"/>
        <v>1</v>
      </c>
      <c r="H25" s="118"/>
      <c r="I25" s="116">
        <f t="shared" si="21"/>
        <v>0</v>
      </c>
      <c r="J25" s="118"/>
      <c r="K25" s="122">
        <v>1.0</v>
      </c>
      <c r="L25" s="126">
        <v>0.0</v>
      </c>
      <c r="M25" s="92"/>
      <c r="N25" s="92"/>
      <c r="O25" s="92"/>
      <c r="P25" s="92"/>
      <c r="Q25" s="92"/>
      <c r="R25" s="92"/>
      <c r="S25" s="92"/>
      <c r="T25" s="139">
        <v>83.0</v>
      </c>
      <c r="U25" s="125" t="str">
        <f t="shared" si="10"/>
        <v>5:52 Bullet shot Cup (Финляндия) void  - (Чехия) Slippers</v>
      </c>
      <c r="V25" s="88" t="str">
        <f t="shared" si="11"/>
        <v>1:0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0.24722222222222223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void</v>
      </c>
      <c r="F26" s="127" t="str">
        <f t="shared" si="20"/>
        <v>Slippers</v>
      </c>
      <c r="G26" s="116">
        <f t="shared" si="8"/>
        <v>2</v>
      </c>
      <c r="H26" s="118"/>
      <c r="I26" s="116">
        <f t="shared" si="21"/>
        <v>2</v>
      </c>
      <c r="J26" s="118"/>
      <c r="K26" s="122">
        <v>2.0</v>
      </c>
      <c r="L26" s="126">
        <v>2.0</v>
      </c>
      <c r="M26" s="92"/>
      <c r="N26" s="92"/>
      <c r="O26" s="92"/>
      <c r="P26" s="92"/>
      <c r="Q26" s="92"/>
      <c r="R26" s="92"/>
      <c r="S26" s="92"/>
      <c r="T26" s="139">
        <v>84.0</v>
      </c>
      <c r="U26" s="125" t="str">
        <f t="shared" si="10"/>
        <v>5:56 Bullet shot Cup (Финляндия) void  - (Чехия) Slippers</v>
      </c>
      <c r="V26" s="88" t="str">
        <f t="shared" si="11"/>
        <v>2:2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0.25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Handzus</v>
      </c>
      <c r="F27" s="127" t="str">
        <f t="shared" si="20"/>
        <v>Slippers</v>
      </c>
      <c r="G27" s="116">
        <f t="shared" si="8"/>
        <v>1</v>
      </c>
      <c r="H27" s="118"/>
      <c r="I27" s="116">
        <f t="shared" si="21"/>
        <v>0</v>
      </c>
      <c r="J27" s="118"/>
      <c r="K27" s="122">
        <v>1.0</v>
      </c>
      <c r="L27" s="126">
        <v>0.0</v>
      </c>
      <c r="M27" s="92"/>
      <c r="N27" s="92"/>
      <c r="O27" s="92"/>
      <c r="P27" s="92"/>
      <c r="Q27" s="92"/>
      <c r="R27" s="92"/>
      <c r="S27" s="92"/>
      <c r="T27" s="139">
        <v>85.0</v>
      </c>
      <c r="U27" s="125" t="str">
        <f t="shared" si="10"/>
        <v>6:00 Bullet shot Cup (Швеция) Handzus  - (Чехия) Slippers</v>
      </c>
      <c r="V27" s="88" t="str">
        <f t="shared" si="11"/>
        <v>1:0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0.25277777777777777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Handzus</v>
      </c>
      <c r="F28" s="127" t="str">
        <f t="shared" si="20"/>
        <v>Slippers</v>
      </c>
      <c r="G28" s="116">
        <f t="shared" si="8"/>
        <v>2</v>
      </c>
      <c r="H28" s="118"/>
      <c r="I28" s="116">
        <f t="shared" si="21"/>
        <v>1</v>
      </c>
      <c r="J28" s="118"/>
      <c r="K28" s="122">
        <v>2.0</v>
      </c>
      <c r="L28" s="126">
        <v>1.0</v>
      </c>
      <c r="M28" s="92"/>
      <c r="N28" s="92"/>
      <c r="O28" s="92"/>
      <c r="P28" s="92"/>
      <c r="Q28" s="92"/>
      <c r="R28" s="92"/>
      <c r="S28" s="92"/>
      <c r="T28" s="139">
        <v>86.0</v>
      </c>
      <c r="U28" s="125" t="str">
        <f t="shared" si="10"/>
        <v>6:04 Bullet shot Cup (Швеция) Handzus  - (Чехия) Slippers</v>
      </c>
      <c r="V28" s="88" t="str">
        <f t="shared" si="11"/>
        <v>2:1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0.25555555555555554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Handzus</v>
      </c>
      <c r="F29" s="127" t="str">
        <f t="shared" si="20"/>
        <v>Slippers</v>
      </c>
      <c r="G29" s="116">
        <f t="shared" si="8"/>
        <v>3</v>
      </c>
      <c r="H29" s="118"/>
      <c r="I29" s="116">
        <f t="shared" si="21"/>
        <v>1</v>
      </c>
      <c r="J29" s="118"/>
      <c r="K29" s="118">
        <v>3.0</v>
      </c>
      <c r="L29" s="118">
        <v>1.0</v>
      </c>
      <c r="M29" s="92"/>
      <c r="N29" s="92"/>
      <c r="O29" s="92"/>
      <c r="P29" s="92"/>
      <c r="Q29" s="92"/>
      <c r="R29" s="92"/>
      <c r="S29" s="92"/>
      <c r="T29" s="139">
        <v>87.0</v>
      </c>
      <c r="U29" s="125" t="str">
        <f t="shared" si="10"/>
        <v>6:08 Bullet shot Cup (Швеция) Handzus  - (Чехия) Slippers</v>
      </c>
      <c r="V29" s="88" t="str">
        <f t="shared" si="11"/>
        <v>3:1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0.25833333333333336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Handzus</v>
      </c>
      <c r="F30" s="118" t="str">
        <f t="shared" ref="F30:F35" si="25">$E$5</f>
        <v>void</v>
      </c>
      <c r="G30" s="116">
        <f t="shared" si="8"/>
        <v>1</v>
      </c>
      <c r="H30" s="118"/>
      <c r="I30" s="116">
        <f t="shared" si="21"/>
        <v>0</v>
      </c>
      <c r="J30" s="118"/>
      <c r="K30" s="121">
        <v>1.0</v>
      </c>
      <c r="L30" s="123">
        <v>0.0</v>
      </c>
      <c r="M30" s="92"/>
      <c r="N30" s="92"/>
      <c r="O30" s="92"/>
      <c r="P30" s="92"/>
      <c r="Q30" s="92"/>
      <c r="R30" s="92"/>
      <c r="S30" s="92"/>
      <c r="T30" s="139">
        <v>88.0</v>
      </c>
      <c r="U30" s="125" t="str">
        <f t="shared" si="10"/>
        <v>6:12 Bullet shot Cup (Швеция) Handzus  - (Финляндия) void</v>
      </c>
      <c r="V30" s="88" t="str">
        <f t="shared" si="11"/>
        <v>1:0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0.2611111111111111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Handzus</v>
      </c>
      <c r="F31" s="118" t="str">
        <f t="shared" si="25"/>
        <v>void</v>
      </c>
      <c r="G31" s="116">
        <f t="shared" si="8"/>
        <v>2</v>
      </c>
      <c r="H31" s="118"/>
      <c r="I31" s="116">
        <f t="shared" ref="I31:I35" si="26">SUM(L31,O31)</f>
        <v>1</v>
      </c>
      <c r="J31" s="118"/>
      <c r="K31" s="122">
        <v>2.0</v>
      </c>
      <c r="L31" s="126">
        <v>1.0</v>
      </c>
      <c r="M31" s="92"/>
      <c r="N31" s="92"/>
      <c r="O31" s="92"/>
      <c r="P31" s="92"/>
      <c r="Q31" s="92"/>
      <c r="R31" s="92"/>
      <c r="S31" s="92"/>
      <c r="T31" s="139">
        <v>89.0</v>
      </c>
      <c r="U31" s="125" t="str">
        <f t="shared" si="10"/>
        <v>6:16 Bullet shot Cup (Швеция) Handzus  - (Финляндия) void</v>
      </c>
      <c r="V31" s="88" t="str">
        <f t="shared" si="11"/>
        <v>2:1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0.2638888888888889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Handzus</v>
      </c>
      <c r="F32" s="118" t="str">
        <f t="shared" si="25"/>
        <v>void</v>
      </c>
      <c r="G32" s="116">
        <f t="shared" si="8"/>
        <v>0</v>
      </c>
      <c r="H32" s="118"/>
      <c r="I32" s="116">
        <f t="shared" si="26"/>
        <v>2</v>
      </c>
      <c r="J32" s="118"/>
      <c r="K32" s="122">
        <v>0.0</v>
      </c>
      <c r="L32" s="126">
        <v>2.0</v>
      </c>
      <c r="M32" s="92"/>
      <c r="N32" s="92"/>
      <c r="O32" s="92"/>
      <c r="P32" s="92"/>
      <c r="Q32" s="92"/>
      <c r="R32" s="92"/>
      <c r="S32" s="92"/>
      <c r="T32" s="139">
        <v>90.0</v>
      </c>
      <c r="U32" s="125" t="str">
        <f t="shared" si="10"/>
        <v>6:20 Bullet shot Cup (Швеция) Handzus  - (Финляндия) void</v>
      </c>
      <c r="V32" s="88" t="str">
        <f t="shared" si="11"/>
        <v>0:2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0.26666666666666666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Slippers</v>
      </c>
      <c r="F33" s="118" t="str">
        <f t="shared" si="25"/>
        <v>void</v>
      </c>
      <c r="G33" s="116">
        <f t="shared" si="8"/>
        <v>2</v>
      </c>
      <c r="H33" s="118"/>
      <c r="I33" s="116">
        <f t="shared" si="26"/>
        <v>3</v>
      </c>
      <c r="J33" s="118"/>
      <c r="K33" s="122">
        <v>2.0</v>
      </c>
      <c r="L33" s="126">
        <v>3.0</v>
      </c>
      <c r="M33" s="92"/>
      <c r="N33" s="92"/>
      <c r="O33" s="92"/>
      <c r="P33" s="92"/>
      <c r="Q33" s="92"/>
      <c r="R33" s="92"/>
      <c r="S33" s="92"/>
      <c r="T33" s="139">
        <v>91.0</v>
      </c>
      <c r="U33" s="125" t="str">
        <f t="shared" si="10"/>
        <v>6:24 Bullet shot Cup (Чехия) Slippers  - (Финляндия) void</v>
      </c>
      <c r="V33" s="88" t="str">
        <f t="shared" si="11"/>
        <v>2:3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0.26944444444444443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Slippers</v>
      </c>
      <c r="F34" s="118" t="str">
        <f t="shared" si="25"/>
        <v>void</v>
      </c>
      <c r="G34" s="116">
        <f t="shared" si="8"/>
        <v>0</v>
      </c>
      <c r="H34" s="118"/>
      <c r="I34" s="116">
        <f t="shared" si="26"/>
        <v>2</v>
      </c>
      <c r="J34" s="118"/>
      <c r="K34" s="122">
        <v>0.0</v>
      </c>
      <c r="L34" s="126">
        <v>2.0</v>
      </c>
      <c r="M34" s="92"/>
      <c r="N34" s="92"/>
      <c r="O34" s="92"/>
      <c r="P34" s="92"/>
      <c r="Q34" s="92"/>
      <c r="R34" s="92"/>
      <c r="S34" s="92"/>
      <c r="T34" s="139">
        <v>92.0</v>
      </c>
      <c r="U34" s="125" t="str">
        <f t="shared" si="10"/>
        <v>6:28 Bullet shot Cup (Чехия) Slippers  - (Финляндия) void</v>
      </c>
      <c r="V34" s="88" t="str">
        <f t="shared" si="11"/>
        <v>0:2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0.2722222222222222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Slippers</v>
      </c>
      <c r="F35" s="118" t="str">
        <f t="shared" si="25"/>
        <v>void</v>
      </c>
      <c r="G35" s="116">
        <f t="shared" si="8"/>
        <v>1</v>
      </c>
      <c r="H35" s="118"/>
      <c r="I35" s="116">
        <f t="shared" si="26"/>
        <v>2</v>
      </c>
      <c r="J35" s="118"/>
      <c r="K35" s="118">
        <v>1.0</v>
      </c>
      <c r="L35" s="118">
        <v>2.0</v>
      </c>
      <c r="M35" s="92"/>
      <c r="N35" s="92"/>
      <c r="O35" s="92"/>
      <c r="P35" s="92"/>
      <c r="Q35" s="92"/>
      <c r="R35" s="92"/>
      <c r="S35" s="92"/>
      <c r="T35" s="139">
        <v>93.0</v>
      </c>
      <c r="U35" s="125" t="str">
        <f t="shared" si="10"/>
        <v>6:32 Bullet shot Cup (Чехия) Slippers  - (Финляндия) void</v>
      </c>
      <c r="V35" s="88" t="str">
        <f t="shared" si="11"/>
        <v>1:2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0.275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Slippers</v>
      </c>
      <c r="F36" s="118" t="str">
        <f t="shared" ref="F36:F41" si="30">$E$4</f>
        <v>Handzus</v>
      </c>
      <c r="G36" s="116">
        <f t="shared" si="8"/>
        <v>2</v>
      </c>
      <c r="H36" s="118"/>
      <c r="I36" s="116">
        <f t="shared" ref="I36:I42" si="31">SUM(L36)</f>
        <v>2</v>
      </c>
      <c r="J36" s="118"/>
      <c r="K36" s="121">
        <v>2.0</v>
      </c>
      <c r="L36" s="123">
        <v>2.0</v>
      </c>
      <c r="M36" s="92"/>
      <c r="N36" s="92"/>
      <c r="O36" s="92"/>
      <c r="P36" s="92"/>
      <c r="Q36" s="92"/>
      <c r="R36" s="92"/>
      <c r="S36" s="92"/>
      <c r="T36" s="139">
        <v>94.0</v>
      </c>
      <c r="U36" s="125" t="str">
        <f t="shared" si="10"/>
        <v>6:36 Bullet shot Cup (Чехия) Slippers  - (Швеция) Handzus</v>
      </c>
      <c r="V36" s="88" t="str">
        <f t="shared" si="11"/>
        <v>2:2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0.2777777777777778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Slippers</v>
      </c>
      <c r="F37" s="118" t="str">
        <f t="shared" si="30"/>
        <v>Handzus</v>
      </c>
      <c r="G37" s="116">
        <f t="shared" si="8"/>
        <v>0</v>
      </c>
      <c r="H37" s="118"/>
      <c r="I37" s="116">
        <f t="shared" si="31"/>
        <v>1</v>
      </c>
      <c r="J37" s="118"/>
      <c r="K37" s="122">
        <v>0.0</v>
      </c>
      <c r="L37" s="126">
        <v>1.0</v>
      </c>
      <c r="M37" s="92"/>
      <c r="N37" s="92"/>
      <c r="O37" s="92"/>
      <c r="P37" s="92"/>
      <c r="Q37" s="92"/>
      <c r="R37" s="92"/>
      <c r="S37" s="92"/>
      <c r="T37" s="139">
        <v>95.0</v>
      </c>
      <c r="U37" s="125" t="str">
        <f t="shared" si="10"/>
        <v>6:40 Bullet shot Cup (Чехия) Slippers  - (Швеция) Handzus</v>
      </c>
      <c r="V37" s="88" t="str">
        <f t="shared" si="11"/>
        <v>0:1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0.28055555555555556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Slippers</v>
      </c>
      <c r="F38" s="118" t="str">
        <f t="shared" si="30"/>
        <v>Handzus</v>
      </c>
      <c r="G38" s="116">
        <f t="shared" si="8"/>
        <v>3</v>
      </c>
      <c r="H38" s="118"/>
      <c r="I38" s="116">
        <f t="shared" si="31"/>
        <v>1</v>
      </c>
      <c r="J38" s="118"/>
      <c r="K38" s="122">
        <v>3.0</v>
      </c>
      <c r="L38" s="126">
        <v>1.0</v>
      </c>
      <c r="M38" s="92"/>
      <c r="N38" s="92"/>
      <c r="O38" s="92"/>
      <c r="P38" s="92"/>
      <c r="Q38" s="92"/>
      <c r="R38" s="92"/>
      <c r="S38" s="92"/>
      <c r="T38" s="139">
        <v>96.0</v>
      </c>
      <c r="U38" s="125" t="str">
        <f t="shared" si="10"/>
        <v>6:44 Bullet shot Cup (Чехия) Slippers  - (Швеция) Handzus</v>
      </c>
      <c r="V38" s="88" t="str">
        <f t="shared" si="11"/>
        <v>3:1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0.2833333333333333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void</v>
      </c>
      <c r="F39" s="118" t="str">
        <f t="shared" si="30"/>
        <v>Handzus</v>
      </c>
      <c r="G39" s="116">
        <f t="shared" si="8"/>
        <v>2</v>
      </c>
      <c r="H39" s="118"/>
      <c r="I39" s="116">
        <f t="shared" si="31"/>
        <v>2</v>
      </c>
      <c r="J39" s="118"/>
      <c r="K39" s="122">
        <v>2.0</v>
      </c>
      <c r="L39" s="126">
        <v>2.0</v>
      </c>
      <c r="M39" s="92"/>
      <c r="N39" s="92"/>
      <c r="O39" s="92"/>
      <c r="P39" s="92"/>
      <c r="Q39" s="92"/>
      <c r="R39" s="92"/>
      <c r="S39" s="92"/>
      <c r="T39" s="139">
        <v>97.0</v>
      </c>
      <c r="U39" s="125" t="str">
        <f t="shared" si="10"/>
        <v>6:48 Bullet shot Cup (Финляндия) void  - (Швеция) Handzus</v>
      </c>
      <c r="V39" s="88" t="str">
        <f t="shared" si="11"/>
        <v>2:2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0.2861111111111111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void</v>
      </c>
      <c r="F40" s="118" t="str">
        <f t="shared" si="30"/>
        <v>Handzus</v>
      </c>
      <c r="G40" s="116">
        <f t="shared" si="8"/>
        <v>1</v>
      </c>
      <c r="H40" s="118"/>
      <c r="I40" s="116">
        <f t="shared" si="31"/>
        <v>1</v>
      </c>
      <c r="J40" s="118"/>
      <c r="K40" s="122">
        <v>1.0</v>
      </c>
      <c r="L40" s="126">
        <v>1.0</v>
      </c>
      <c r="M40" s="92"/>
      <c r="N40" s="92"/>
      <c r="O40" s="92"/>
      <c r="P40" s="92"/>
      <c r="Q40" s="92"/>
      <c r="R40" s="92"/>
      <c r="S40" s="92"/>
      <c r="T40" s="139">
        <v>98.0</v>
      </c>
      <c r="U40" s="125" t="str">
        <f t="shared" si="10"/>
        <v>6:52 Bullet shot Cup (Финляндия) void  - (Швеция) Handzus</v>
      </c>
      <c r="V40" s="88" t="str">
        <f t="shared" si="11"/>
        <v>1:1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0.28888888888888886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void</v>
      </c>
      <c r="F41" s="118" t="str">
        <f t="shared" si="30"/>
        <v>Handzus</v>
      </c>
      <c r="G41" s="116">
        <f t="shared" si="8"/>
        <v>2</v>
      </c>
      <c r="H41" s="118"/>
      <c r="I41" s="116">
        <f t="shared" si="31"/>
        <v>3</v>
      </c>
      <c r="J41" s="118"/>
      <c r="K41" s="118">
        <v>2.0</v>
      </c>
      <c r="L41" s="118">
        <v>3.0</v>
      </c>
      <c r="M41" s="92"/>
      <c r="N41" s="92"/>
      <c r="O41" s="92"/>
      <c r="P41" s="92"/>
      <c r="Q41" s="92"/>
      <c r="R41" s="92"/>
      <c r="S41" s="92"/>
      <c r="T41" s="139">
        <v>99.0</v>
      </c>
      <c r="U41" s="125" t="str">
        <f t="shared" si="10"/>
        <v>6:56 Bullet shot Cup (Финляндия) void  - (Швеция) Handzus</v>
      </c>
      <c r="V41" s="88" t="str">
        <f t="shared" si="11"/>
        <v>2:3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0.2916666666666667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void</v>
      </c>
      <c r="F42" s="118" t="str">
        <f t="shared" ref="F42:F47" si="35">$E$6</f>
        <v>Slippers</v>
      </c>
      <c r="G42" s="116">
        <f t="shared" si="8"/>
        <v>1</v>
      </c>
      <c r="H42" s="118"/>
      <c r="I42" s="116">
        <f t="shared" si="31"/>
        <v>2</v>
      </c>
      <c r="J42" s="118"/>
      <c r="K42" s="121">
        <v>1.0</v>
      </c>
      <c r="L42" s="123">
        <v>2.0</v>
      </c>
      <c r="M42" s="92"/>
      <c r="N42" s="92"/>
      <c r="O42" s="92"/>
      <c r="P42" s="92"/>
      <c r="Q42" s="92"/>
      <c r="R42" s="92"/>
      <c r="S42" s="92"/>
      <c r="T42" s="139">
        <v>100.0</v>
      </c>
      <c r="U42" s="125" t="str">
        <f t="shared" si="10"/>
        <v>7:00 Bullet shot Cup (Финляндия) void  - (Чехия) Slippers</v>
      </c>
      <c r="V42" s="88" t="str">
        <f t="shared" si="11"/>
        <v>1:2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0.29444444444444445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void</v>
      </c>
      <c r="F43" s="118" t="str">
        <f t="shared" si="35"/>
        <v>Slippers</v>
      </c>
      <c r="G43" s="116">
        <f t="shared" si="8"/>
        <v>1</v>
      </c>
      <c r="H43" s="118"/>
      <c r="I43" s="116">
        <f t="shared" ref="I43:I47" si="36">SUM(L43,O43)</f>
        <v>1</v>
      </c>
      <c r="J43" s="118"/>
      <c r="K43" s="122">
        <v>1.0</v>
      </c>
      <c r="L43" s="126">
        <v>1.0</v>
      </c>
      <c r="M43" s="92"/>
      <c r="N43" s="92"/>
      <c r="O43" s="92"/>
      <c r="P43" s="92"/>
      <c r="Q43" s="92"/>
      <c r="R43" s="92"/>
      <c r="S43" s="92"/>
      <c r="T43" s="139">
        <v>101.0</v>
      </c>
      <c r="U43" s="125" t="str">
        <f t="shared" si="10"/>
        <v>7:04 Bullet shot Cup (Финляндия) void  - (Чехия) Slippers</v>
      </c>
      <c r="V43" s="88" t="str">
        <f t="shared" si="11"/>
        <v>1:1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0.2972222222222222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void</v>
      </c>
      <c r="F44" s="118" t="str">
        <f t="shared" si="35"/>
        <v>Slippers</v>
      </c>
      <c r="G44" s="116">
        <f t="shared" si="8"/>
        <v>3</v>
      </c>
      <c r="H44" s="118"/>
      <c r="I44" s="116">
        <f t="shared" si="36"/>
        <v>1</v>
      </c>
      <c r="J44" s="118"/>
      <c r="K44" s="122">
        <v>3.0</v>
      </c>
      <c r="L44" s="126">
        <v>1.0</v>
      </c>
      <c r="M44" s="92"/>
      <c r="N44" s="92"/>
      <c r="O44" s="92"/>
      <c r="P44" s="92"/>
      <c r="Q44" s="92"/>
      <c r="R44" s="92"/>
      <c r="S44" s="92"/>
      <c r="T44" s="139">
        <v>102.0</v>
      </c>
      <c r="U44" s="125" t="str">
        <f t="shared" si="10"/>
        <v>7:08 Bullet shot Cup (Финляндия) void  - (Чехия) Slippers</v>
      </c>
      <c r="V44" s="88" t="str">
        <f t="shared" si="11"/>
        <v>3:1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0.3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Handzus</v>
      </c>
      <c r="F45" s="118" t="str">
        <f t="shared" si="35"/>
        <v>Slippers</v>
      </c>
      <c r="G45" s="116">
        <f t="shared" si="8"/>
        <v>2</v>
      </c>
      <c r="H45" s="118"/>
      <c r="I45" s="116">
        <f t="shared" si="36"/>
        <v>2</v>
      </c>
      <c r="J45" s="118"/>
      <c r="K45" s="122">
        <v>2.0</v>
      </c>
      <c r="L45" s="126">
        <v>2.0</v>
      </c>
      <c r="M45" s="92"/>
      <c r="N45" s="92"/>
      <c r="O45" s="92"/>
      <c r="P45" s="92"/>
      <c r="Q45" s="92"/>
      <c r="R45" s="92"/>
      <c r="S45" s="92"/>
      <c r="T45" s="139">
        <v>103.0</v>
      </c>
      <c r="U45" s="125" t="str">
        <f t="shared" si="10"/>
        <v>7:12 Bullet shot Cup (Швеция) Handzus  - (Чехия) Slippers</v>
      </c>
      <c r="V45" s="88" t="str">
        <f t="shared" si="11"/>
        <v>2:2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0.30277777777777776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Handzus</v>
      </c>
      <c r="F46" s="118" t="str">
        <f t="shared" si="35"/>
        <v>Slippers</v>
      </c>
      <c r="G46" s="116">
        <f t="shared" si="8"/>
        <v>1</v>
      </c>
      <c r="H46" s="118"/>
      <c r="I46" s="116">
        <f t="shared" si="36"/>
        <v>2</v>
      </c>
      <c r="J46" s="118"/>
      <c r="K46" s="122">
        <v>1.0</v>
      </c>
      <c r="L46" s="126">
        <v>2.0</v>
      </c>
      <c r="M46" s="92"/>
      <c r="N46" s="92"/>
      <c r="O46" s="92"/>
      <c r="P46" s="92"/>
      <c r="Q46" s="92"/>
      <c r="R46" s="92"/>
      <c r="S46" s="92"/>
      <c r="T46" s="139">
        <v>104.0</v>
      </c>
      <c r="U46" s="125" t="str">
        <f t="shared" si="10"/>
        <v>7:16 Bullet shot Cup (Швеция) Handzus  - (Чехия) Slippers</v>
      </c>
      <c r="V46" s="88" t="str">
        <f t="shared" si="11"/>
        <v>1:2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0.3055555555555556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Handzus</v>
      </c>
      <c r="F47" s="118" t="str">
        <f t="shared" si="35"/>
        <v>Slippers</v>
      </c>
      <c r="G47" s="116">
        <f t="shared" si="8"/>
        <v>3</v>
      </c>
      <c r="H47" s="118"/>
      <c r="I47" s="116">
        <f t="shared" si="36"/>
        <v>1</v>
      </c>
      <c r="J47" s="118"/>
      <c r="K47" s="118">
        <v>3.0</v>
      </c>
      <c r="L47" s="118">
        <v>1.0</v>
      </c>
      <c r="M47" s="92"/>
      <c r="N47" s="92"/>
      <c r="O47" s="92"/>
      <c r="P47" s="92"/>
      <c r="Q47" s="92"/>
      <c r="R47" s="92"/>
      <c r="S47" s="92"/>
      <c r="T47" s="139">
        <v>105.0</v>
      </c>
      <c r="U47" s="125" t="str">
        <f t="shared" si="10"/>
        <v>7:20 Bullet shot Cup (Швеция) Handzus  - (Чехия) Slippers</v>
      </c>
      <c r="V47" s="88" t="str">
        <f t="shared" si="11"/>
        <v>3:1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0.30833333333333335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Handzus</v>
      </c>
      <c r="F48" s="118" t="str">
        <f t="shared" ref="F48:F53" si="40">$E$5</f>
        <v>void</v>
      </c>
      <c r="G48" s="116">
        <f t="shared" si="8"/>
        <v>3</v>
      </c>
      <c r="H48" s="118"/>
      <c r="I48" s="116">
        <f>SUM(L48)</f>
        <v>3</v>
      </c>
      <c r="J48" s="118"/>
      <c r="K48" s="121">
        <v>3.0</v>
      </c>
      <c r="L48" s="123">
        <v>3.0</v>
      </c>
      <c r="M48" s="88"/>
      <c r="N48" s="88"/>
      <c r="O48" s="88"/>
      <c r="P48" s="88"/>
      <c r="Q48" s="88"/>
      <c r="R48" s="88"/>
      <c r="S48" s="88"/>
      <c r="T48" s="139">
        <v>106.0</v>
      </c>
      <c r="U48" s="125" t="str">
        <f t="shared" si="10"/>
        <v>7:24 Bullet shot Cup (Швеция) Handzus  - (Финляндия) void</v>
      </c>
      <c r="V48" s="88" t="str">
        <f t="shared" si="11"/>
        <v>3:3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0.3111111111111111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Handzus</v>
      </c>
      <c r="F49" s="118" t="str">
        <f t="shared" si="40"/>
        <v>void</v>
      </c>
      <c r="G49" s="116">
        <f t="shared" si="8"/>
        <v>2</v>
      </c>
      <c r="H49" s="118"/>
      <c r="I49" s="116">
        <f t="shared" ref="I49:I53" si="41">SUM(L49,O49)</f>
        <v>0</v>
      </c>
      <c r="J49" s="118"/>
      <c r="K49" s="122">
        <v>2.0</v>
      </c>
      <c r="L49" s="126">
        <v>0.0</v>
      </c>
      <c r="M49" s="88"/>
      <c r="N49" s="88"/>
      <c r="O49" s="88"/>
      <c r="P49" s="88"/>
      <c r="Q49" s="88"/>
      <c r="R49" s="88"/>
      <c r="S49" s="88"/>
      <c r="T49" s="139">
        <v>107.0</v>
      </c>
      <c r="U49" s="125" t="str">
        <f t="shared" si="10"/>
        <v>7:28 Bullet shot Cup (Швеция) Handzus  - (Финляндия) void</v>
      </c>
      <c r="V49" s="88" t="str">
        <f t="shared" si="11"/>
        <v>2:0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0.3138888888888889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Handzus</v>
      </c>
      <c r="F50" s="118" t="str">
        <f t="shared" si="40"/>
        <v>void</v>
      </c>
      <c r="G50" s="116">
        <f t="shared" si="8"/>
        <v>2</v>
      </c>
      <c r="H50" s="118"/>
      <c r="I50" s="116">
        <f t="shared" si="41"/>
        <v>0</v>
      </c>
      <c r="J50" s="118"/>
      <c r="K50" s="122">
        <v>2.0</v>
      </c>
      <c r="L50" s="126">
        <v>0.0</v>
      </c>
      <c r="M50" s="88"/>
      <c r="N50" s="88"/>
      <c r="O50" s="88"/>
      <c r="P50" s="88"/>
      <c r="Q50" s="88"/>
      <c r="R50" s="88"/>
      <c r="S50" s="88"/>
      <c r="T50" s="139">
        <v>108.0</v>
      </c>
      <c r="U50" s="125" t="str">
        <f t="shared" si="10"/>
        <v>7:32 Bullet shot Cup (Швеция) Handzus  - (Финляндия) void</v>
      </c>
      <c r="V50" s="88" t="str">
        <f t="shared" si="11"/>
        <v>2:0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0.31666666666666665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Slippers</v>
      </c>
      <c r="F51" s="118" t="str">
        <f t="shared" si="40"/>
        <v>void</v>
      </c>
      <c r="G51" s="116">
        <f t="shared" si="8"/>
        <v>0</v>
      </c>
      <c r="H51" s="118"/>
      <c r="I51" s="116">
        <f t="shared" si="41"/>
        <v>1</v>
      </c>
      <c r="J51" s="118"/>
      <c r="K51" s="122">
        <v>0.0</v>
      </c>
      <c r="L51" s="126">
        <v>1.0</v>
      </c>
      <c r="M51" s="88"/>
      <c r="N51" s="88"/>
      <c r="O51" s="88"/>
      <c r="P51" s="88"/>
      <c r="Q51" s="88"/>
      <c r="R51" s="88"/>
      <c r="S51" s="88"/>
      <c r="T51" s="139">
        <v>109.0</v>
      </c>
      <c r="U51" s="125" t="str">
        <f t="shared" si="10"/>
        <v>7:36 Bullet shot Cup (Чехия) Slippers  - (Финляндия) void</v>
      </c>
      <c r="V51" s="88" t="str">
        <f t="shared" si="11"/>
        <v>0:1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0.3194444444444444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Slippers</v>
      </c>
      <c r="F52" s="118" t="str">
        <f t="shared" si="40"/>
        <v>void</v>
      </c>
      <c r="G52" s="116">
        <f t="shared" si="8"/>
        <v>1</v>
      </c>
      <c r="H52" s="118"/>
      <c r="I52" s="116">
        <f t="shared" si="41"/>
        <v>2</v>
      </c>
      <c r="J52" s="118"/>
      <c r="K52" s="122">
        <v>1.0</v>
      </c>
      <c r="L52" s="126">
        <v>2.0</v>
      </c>
      <c r="M52" s="88"/>
      <c r="N52" s="88"/>
      <c r="O52" s="88"/>
      <c r="P52" s="88"/>
      <c r="Q52" s="88"/>
      <c r="R52" s="88"/>
      <c r="S52" s="88"/>
      <c r="T52" s="139">
        <v>110.0</v>
      </c>
      <c r="U52" s="125" t="str">
        <f t="shared" si="10"/>
        <v>7:40 Bullet shot Cup (Чехия) Slippers  - (Финляндия) void</v>
      </c>
      <c r="V52" s="88" t="str">
        <f t="shared" si="11"/>
        <v>1:2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0.32222222222222224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Slippers</v>
      </c>
      <c r="F53" s="118" t="str">
        <f t="shared" si="40"/>
        <v>void</v>
      </c>
      <c r="G53" s="116">
        <f t="shared" si="8"/>
        <v>2</v>
      </c>
      <c r="H53" s="118"/>
      <c r="I53" s="116">
        <f t="shared" si="41"/>
        <v>0</v>
      </c>
      <c r="J53" s="118"/>
      <c r="K53" s="118">
        <v>2.0</v>
      </c>
      <c r="L53" s="118">
        <v>0.0</v>
      </c>
      <c r="M53" s="88"/>
      <c r="N53" s="88"/>
      <c r="O53" s="88"/>
      <c r="P53" s="88"/>
      <c r="Q53" s="88"/>
      <c r="R53" s="88"/>
      <c r="S53" s="88"/>
      <c r="T53" s="139">
        <v>111.0</v>
      </c>
      <c r="U53" s="125" t="str">
        <f t="shared" si="10"/>
        <v>7:44 Bullet shot Cup (Чехия) Slippers  - (Финляндия) void</v>
      </c>
      <c r="V53" s="88" t="str">
        <f t="shared" si="11"/>
        <v>2:0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0.325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Slippers</v>
      </c>
      <c r="F54" s="118" t="str">
        <f t="shared" ref="F54:F56" si="45">$E$4</f>
        <v>Handzus</v>
      </c>
      <c r="G54" s="116">
        <f t="shared" si="8"/>
        <v>0</v>
      </c>
      <c r="H54" s="118"/>
      <c r="I54" s="116">
        <f t="shared" ref="I54:I56" si="46">SUM(L54)</f>
        <v>1</v>
      </c>
      <c r="J54" s="118"/>
      <c r="K54" s="121">
        <v>0.0</v>
      </c>
      <c r="L54" s="123">
        <v>1.0</v>
      </c>
      <c r="M54" s="88"/>
      <c r="N54" s="88"/>
      <c r="O54" s="88"/>
      <c r="P54" s="88"/>
      <c r="Q54" s="88"/>
      <c r="R54" s="88"/>
      <c r="S54" s="88"/>
      <c r="T54" s="139">
        <v>112.0</v>
      </c>
      <c r="U54" s="125" t="str">
        <f t="shared" si="10"/>
        <v>7:48 Bullet shot Cup (Чехия) Slippers  - (Швеция) Handzus</v>
      </c>
      <c r="V54" s="88" t="str">
        <f t="shared" si="11"/>
        <v>0:1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0.3277777777777778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Slippers</v>
      </c>
      <c r="F55" s="118" t="str">
        <f t="shared" si="45"/>
        <v>Handzus</v>
      </c>
      <c r="G55" s="116">
        <f t="shared" si="8"/>
        <v>1</v>
      </c>
      <c r="H55" s="118"/>
      <c r="I55" s="116">
        <f t="shared" si="46"/>
        <v>2</v>
      </c>
      <c r="J55" s="118"/>
      <c r="K55" s="122">
        <v>1.0</v>
      </c>
      <c r="L55" s="126">
        <v>2.0</v>
      </c>
      <c r="M55" s="88"/>
      <c r="N55" s="88"/>
      <c r="O55" s="88"/>
      <c r="P55" s="88"/>
      <c r="Q55" s="88"/>
      <c r="R55" s="88"/>
      <c r="S55" s="88"/>
      <c r="T55" s="139">
        <v>113.0</v>
      </c>
      <c r="U55" s="125" t="str">
        <f t="shared" si="10"/>
        <v>7:52 Bullet shot Cup (Чехия) Slippers  - (Швеция) Handzus</v>
      </c>
      <c r="V55" s="88" t="str">
        <f t="shared" si="11"/>
        <v>1:2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0.33055555555555555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Slippers</v>
      </c>
      <c r="F56" s="118" t="str">
        <f t="shared" si="45"/>
        <v>Handzus</v>
      </c>
      <c r="G56" s="116">
        <f t="shared" si="8"/>
        <v>2</v>
      </c>
      <c r="H56" s="118"/>
      <c r="I56" s="116">
        <f t="shared" si="46"/>
        <v>0</v>
      </c>
      <c r="J56" s="118"/>
      <c r="K56" s="122">
        <v>2.0</v>
      </c>
      <c r="L56" s="126">
        <v>0.0</v>
      </c>
      <c r="M56" s="88"/>
      <c r="N56" s="88"/>
      <c r="O56" s="88"/>
      <c r="P56" s="88"/>
      <c r="Q56" s="88"/>
      <c r="R56" s="88"/>
      <c r="S56" s="88"/>
      <c r="T56" s="139">
        <v>114.0</v>
      </c>
      <c r="U56" s="125" t="str">
        <f t="shared" si="10"/>
        <v>7:56 Bullet shot Cup (Чехия) Slippers  - (Швеция) Handzus</v>
      </c>
      <c r="V56" s="88" t="str">
        <f t="shared" si="11"/>
        <v>2:0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139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139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139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139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139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139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139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139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139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139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139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139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139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139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139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139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139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139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139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139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139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139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139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139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139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139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139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139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139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139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139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139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139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139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139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139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139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139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139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139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139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139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139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139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139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139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139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139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139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139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139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139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139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139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139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139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139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139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139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139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139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139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139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139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139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139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139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139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139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139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139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139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139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139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139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139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139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139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139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139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139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139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139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139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139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139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139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139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139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139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139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139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139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139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139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139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139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139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139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139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139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139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139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139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139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139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139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139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139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139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139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139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139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139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139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139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139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139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139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139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139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139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139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139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139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139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139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139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139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139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139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139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139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139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139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139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139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139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139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139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139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139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139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139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139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139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139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139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139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139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139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139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139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139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139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139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139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139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139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139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139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139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139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139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139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139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139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139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139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139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>
      <c r="T227" s="59"/>
    </row>
    <row r="228" ht="15.75" customHeight="1">
      <c r="T228" s="59"/>
    </row>
    <row r="229" ht="15.75" customHeight="1">
      <c r="T229" s="59"/>
    </row>
    <row r="230" ht="15.75" customHeight="1">
      <c r="T230" s="59"/>
    </row>
    <row r="231" ht="15.75" customHeight="1">
      <c r="T231" s="59"/>
    </row>
    <row r="232" ht="15.75" customHeight="1">
      <c r="T232" s="59"/>
    </row>
    <row r="233" ht="15.75" customHeight="1">
      <c r="T233" s="59"/>
    </row>
    <row r="234" ht="15.75" customHeight="1">
      <c r="T234" s="59"/>
    </row>
    <row r="235" ht="15.75" customHeight="1">
      <c r="T235" s="59"/>
    </row>
    <row r="236" ht="15.75" customHeight="1">
      <c r="T236" s="59"/>
    </row>
    <row r="237" ht="15.75" customHeight="1">
      <c r="T237" s="59"/>
    </row>
    <row r="238" ht="15.75" customHeight="1">
      <c r="T238" s="59"/>
    </row>
    <row r="239" ht="15.75" customHeight="1">
      <c r="T239" s="59"/>
    </row>
    <row r="240" ht="15.75" customHeight="1">
      <c r="T240" s="59"/>
    </row>
    <row r="241" ht="15.75" customHeight="1">
      <c r="T241" s="59"/>
    </row>
    <row r="242" ht="15.75" customHeight="1">
      <c r="T242" s="59"/>
    </row>
    <row r="243" ht="15.75" customHeight="1">
      <c r="T243" s="59"/>
    </row>
    <row r="244" ht="15.75" customHeight="1">
      <c r="T244" s="59"/>
    </row>
    <row r="245" ht="15.75" customHeight="1">
      <c r="T245" s="59"/>
    </row>
    <row r="246" ht="15.75" customHeight="1">
      <c r="T246" s="59"/>
    </row>
    <row r="247" ht="15.75" customHeight="1">
      <c r="T247" s="59"/>
    </row>
    <row r="248" ht="15.75" customHeight="1">
      <c r="T248" s="59"/>
    </row>
    <row r="249" ht="15.75" customHeight="1">
      <c r="T249" s="59"/>
    </row>
    <row r="250" ht="15.75" customHeight="1">
      <c r="T250" s="59"/>
    </row>
    <row r="251" ht="15.75" customHeight="1">
      <c r="T251" s="59"/>
    </row>
    <row r="252" ht="15.75" customHeight="1">
      <c r="T252" s="59"/>
    </row>
    <row r="253" ht="15.75" customHeight="1">
      <c r="T253" s="59"/>
    </row>
    <row r="254" ht="15.75" customHeight="1">
      <c r="T254" s="59"/>
    </row>
    <row r="255" ht="15.75" customHeight="1">
      <c r="T255" s="59"/>
    </row>
    <row r="256" ht="15.75" customHeight="1">
      <c r="T256" s="59"/>
    </row>
    <row r="257" ht="15.75" customHeight="1">
      <c r="T257" s="59"/>
    </row>
    <row r="258" ht="15.75" customHeight="1">
      <c r="T258" s="59"/>
    </row>
    <row r="259" ht="15.75" customHeight="1">
      <c r="T259" s="59"/>
    </row>
    <row r="260" ht="15.75" customHeight="1">
      <c r="T260" s="59"/>
    </row>
    <row r="261" ht="15.75" customHeight="1">
      <c r="T261" s="59"/>
    </row>
    <row r="262" ht="15.75" customHeight="1">
      <c r="T262" s="59"/>
    </row>
    <row r="263" ht="15.75" customHeight="1">
      <c r="T263" s="59"/>
    </row>
    <row r="264" ht="15.75" customHeight="1">
      <c r="T264" s="59"/>
    </row>
    <row r="265" ht="15.75" customHeight="1">
      <c r="T265" s="59"/>
    </row>
    <row r="266" ht="15.75" customHeight="1">
      <c r="T266" s="59"/>
    </row>
    <row r="267" ht="15.75" customHeight="1">
      <c r="T267" s="59"/>
    </row>
    <row r="268" ht="15.75" customHeight="1">
      <c r="T268" s="59"/>
    </row>
    <row r="269" ht="15.75" customHeight="1">
      <c r="T269" s="59"/>
    </row>
    <row r="270" ht="15.75" customHeight="1">
      <c r="T270" s="59"/>
    </row>
    <row r="271" ht="15.75" customHeight="1">
      <c r="T271" s="59"/>
    </row>
    <row r="272" ht="15.75" customHeight="1">
      <c r="T272" s="59"/>
    </row>
    <row r="273" ht="15.75" customHeight="1">
      <c r="T273" s="59"/>
    </row>
    <row r="274" ht="15.75" customHeight="1">
      <c r="T274" s="59"/>
    </row>
    <row r="275" ht="15.75" customHeight="1">
      <c r="T275" s="59"/>
    </row>
    <row r="276" ht="15.75" customHeight="1">
      <c r="T276" s="59"/>
    </row>
    <row r="277" ht="15.75" customHeight="1">
      <c r="T277" s="59"/>
    </row>
    <row r="278" ht="15.75" customHeight="1">
      <c r="T278" s="59"/>
    </row>
    <row r="279" ht="15.75" customHeight="1">
      <c r="T279" s="59"/>
    </row>
    <row r="280" ht="15.75" customHeight="1">
      <c r="T280" s="59"/>
    </row>
    <row r="281" ht="15.75" customHeight="1">
      <c r="T281" s="59"/>
    </row>
    <row r="282" ht="15.75" customHeight="1">
      <c r="T282" s="59"/>
    </row>
    <row r="283" ht="15.75" customHeight="1">
      <c r="T283" s="59"/>
    </row>
    <row r="284" ht="15.75" customHeight="1">
      <c r="T284" s="59"/>
    </row>
    <row r="285" ht="15.75" customHeight="1">
      <c r="T285" s="59"/>
    </row>
    <row r="286" ht="15.75" customHeight="1">
      <c r="T286" s="59"/>
    </row>
    <row r="287" ht="15.75" customHeight="1">
      <c r="T287" s="59"/>
    </row>
    <row r="288" ht="15.75" customHeight="1">
      <c r="T288" s="59"/>
    </row>
    <row r="289" ht="15.75" customHeight="1">
      <c r="T289" s="59"/>
    </row>
    <row r="290" ht="15.75" customHeight="1">
      <c r="T290" s="59"/>
    </row>
    <row r="291" ht="15.75" customHeight="1">
      <c r="T291" s="59"/>
    </row>
    <row r="292" ht="15.75" customHeight="1">
      <c r="T292" s="59"/>
    </row>
    <row r="293" ht="15.75" customHeight="1">
      <c r="T293" s="59"/>
    </row>
    <row r="294" ht="15.75" customHeight="1">
      <c r="T294" s="59"/>
    </row>
    <row r="295" ht="15.75" customHeight="1">
      <c r="T295" s="59"/>
    </row>
    <row r="296" ht="15.75" customHeight="1">
      <c r="T296" s="59"/>
    </row>
    <row r="297" ht="15.75" customHeight="1">
      <c r="T297" s="59"/>
    </row>
    <row r="298" ht="15.75" customHeight="1">
      <c r="T298" s="59"/>
    </row>
    <row r="299" ht="15.75" customHeight="1">
      <c r="T299" s="59"/>
    </row>
    <row r="300" ht="15.75" customHeight="1">
      <c r="T300" s="59"/>
    </row>
    <row r="301" ht="15.75" customHeight="1">
      <c r="T301" s="59"/>
    </row>
    <row r="302" ht="15.75" customHeight="1">
      <c r="T302" s="59"/>
    </row>
    <row r="303" ht="15.75" customHeight="1">
      <c r="T303" s="59"/>
    </row>
    <row r="304" ht="15.75" customHeight="1">
      <c r="T304" s="59"/>
    </row>
    <row r="305" ht="15.75" customHeight="1">
      <c r="T305" s="59"/>
    </row>
    <row r="306" ht="15.75" customHeight="1">
      <c r="T306" s="59"/>
    </row>
    <row r="307" ht="15.75" customHeight="1">
      <c r="T307" s="59"/>
    </row>
    <row r="308" ht="15.75" customHeight="1">
      <c r="T308" s="59"/>
    </row>
    <row r="309" ht="15.75" customHeight="1">
      <c r="T309" s="59"/>
    </row>
    <row r="310" ht="15.75" customHeight="1">
      <c r="T310" s="59"/>
    </row>
    <row r="311" ht="15.75" customHeight="1">
      <c r="T311" s="59"/>
    </row>
    <row r="312" ht="15.75" customHeight="1">
      <c r="T312" s="59"/>
    </row>
    <row r="313" ht="15.75" customHeight="1">
      <c r="T313" s="59"/>
    </row>
    <row r="314" ht="15.75" customHeight="1">
      <c r="T314" s="59"/>
    </row>
    <row r="315" ht="15.75" customHeight="1">
      <c r="T315" s="59"/>
    </row>
    <row r="316" ht="15.75" customHeight="1">
      <c r="T316" s="59"/>
    </row>
    <row r="317" ht="15.75" customHeight="1">
      <c r="T317" s="59"/>
    </row>
    <row r="318" ht="15.75" customHeight="1">
      <c r="T318" s="59"/>
    </row>
    <row r="319" ht="15.75" customHeight="1">
      <c r="T319" s="59"/>
    </row>
    <row r="320" ht="15.75" customHeight="1">
      <c r="T320" s="59"/>
    </row>
    <row r="321" ht="15.75" customHeight="1">
      <c r="T321" s="59"/>
    </row>
    <row r="322" ht="15.75" customHeight="1">
      <c r="T322" s="59"/>
    </row>
    <row r="323" ht="15.75" customHeight="1">
      <c r="T323" s="59"/>
    </row>
    <row r="324" ht="15.75" customHeight="1">
      <c r="T324" s="59"/>
    </row>
    <row r="325" ht="15.75" customHeight="1">
      <c r="T325" s="59"/>
    </row>
    <row r="326" ht="15.75" customHeight="1">
      <c r="T326" s="59"/>
    </row>
    <row r="327" ht="15.75" customHeight="1">
      <c r="T327" s="59"/>
    </row>
    <row r="328" ht="15.75" customHeight="1">
      <c r="T328" s="59"/>
    </row>
    <row r="329" ht="15.75" customHeight="1">
      <c r="T329" s="59"/>
    </row>
    <row r="330" ht="15.75" customHeight="1">
      <c r="T330" s="59"/>
    </row>
    <row r="331" ht="15.75" customHeight="1">
      <c r="T331" s="59"/>
    </row>
    <row r="332" ht="15.75" customHeight="1">
      <c r="T332" s="59"/>
    </row>
    <row r="333" ht="15.75" customHeight="1">
      <c r="T333" s="59"/>
    </row>
    <row r="334" ht="15.75" customHeight="1">
      <c r="T334" s="59"/>
    </row>
    <row r="335" ht="15.75" customHeight="1">
      <c r="T335" s="59"/>
    </row>
    <row r="336" ht="15.75" customHeight="1">
      <c r="T336" s="59"/>
    </row>
    <row r="337" ht="15.75" customHeight="1">
      <c r="T337" s="59"/>
    </row>
    <row r="338" ht="15.75" customHeight="1">
      <c r="T338" s="59"/>
    </row>
    <row r="339" ht="15.75" customHeight="1">
      <c r="T339" s="59"/>
    </row>
    <row r="340" ht="15.75" customHeight="1">
      <c r="T340" s="59"/>
    </row>
    <row r="341" ht="15.75" customHeight="1">
      <c r="T341" s="59"/>
    </row>
    <row r="342" ht="15.75" customHeight="1">
      <c r="T342" s="59"/>
    </row>
    <row r="343" ht="15.75" customHeight="1">
      <c r="T343" s="59"/>
    </row>
    <row r="344" ht="15.75" customHeight="1">
      <c r="T344" s="59"/>
    </row>
    <row r="345" ht="15.75" customHeight="1">
      <c r="T345" s="59"/>
    </row>
    <row r="346" ht="15.75" customHeight="1">
      <c r="T346" s="59"/>
    </row>
    <row r="347" ht="15.75" customHeight="1">
      <c r="T347" s="59"/>
    </row>
    <row r="348" ht="15.75" customHeight="1">
      <c r="T348" s="59"/>
    </row>
    <row r="349" ht="15.75" customHeight="1">
      <c r="T349" s="59"/>
    </row>
    <row r="350" ht="15.75" customHeight="1">
      <c r="T350" s="59"/>
    </row>
    <row r="351" ht="15.75" customHeight="1">
      <c r="T351" s="59"/>
    </row>
    <row r="352" ht="15.75" customHeight="1">
      <c r="T352" s="59"/>
    </row>
    <row r="353" ht="15.75" customHeight="1">
      <c r="T353" s="59"/>
    </row>
    <row r="354" ht="15.75" customHeight="1">
      <c r="T354" s="59"/>
    </row>
    <row r="355" ht="15.75" customHeight="1">
      <c r="T355" s="59"/>
    </row>
    <row r="356" ht="15.75" customHeight="1">
      <c r="T356" s="59"/>
    </row>
    <row r="357" ht="15.75" customHeight="1">
      <c r="T357" s="59"/>
    </row>
    <row r="358" ht="15.75" customHeight="1">
      <c r="T358" s="59"/>
    </row>
    <row r="359" ht="15.75" customHeight="1">
      <c r="T359" s="59"/>
    </row>
    <row r="360" ht="15.75" customHeight="1">
      <c r="T360" s="59"/>
    </row>
    <row r="361" ht="15.75" customHeight="1">
      <c r="T361" s="59"/>
    </row>
    <row r="362" ht="15.75" customHeight="1">
      <c r="T362" s="59"/>
    </row>
    <row r="363" ht="15.75" customHeight="1">
      <c r="T363" s="59"/>
    </row>
    <row r="364" ht="15.75" customHeight="1">
      <c r="T364" s="59"/>
    </row>
    <row r="365" ht="15.75" customHeight="1">
      <c r="T365" s="59"/>
    </row>
    <row r="366" ht="15.75" customHeight="1">
      <c r="T366" s="59"/>
    </row>
    <row r="367" ht="15.75" customHeight="1">
      <c r="T367" s="59"/>
    </row>
    <row r="368" ht="15.75" customHeight="1">
      <c r="T368" s="59"/>
    </row>
    <row r="369" ht="15.75" customHeight="1">
      <c r="T369" s="59"/>
    </row>
    <row r="370" ht="15.75" customHeight="1">
      <c r="T370" s="59"/>
    </row>
    <row r="371" ht="15.75" customHeight="1">
      <c r="T371" s="59"/>
    </row>
    <row r="372" ht="15.75" customHeight="1">
      <c r="T372" s="59"/>
    </row>
    <row r="373" ht="15.75" customHeight="1">
      <c r="T373" s="59"/>
    </row>
    <row r="374" ht="15.75" customHeight="1">
      <c r="T374" s="59"/>
    </row>
    <row r="375" ht="15.75" customHeight="1">
      <c r="T375" s="59"/>
    </row>
    <row r="376" ht="15.75" customHeight="1">
      <c r="T376" s="59"/>
    </row>
    <row r="377" ht="15.75" customHeight="1">
      <c r="T377" s="59"/>
    </row>
    <row r="378" ht="15.75" customHeight="1">
      <c r="T378" s="59"/>
    </row>
    <row r="379" ht="15.75" customHeight="1">
      <c r="T379" s="59"/>
    </row>
    <row r="380" ht="15.75" customHeight="1">
      <c r="T380" s="59"/>
    </row>
    <row r="381" ht="15.75" customHeight="1">
      <c r="T381" s="59"/>
    </row>
    <row r="382" ht="15.75" customHeight="1">
      <c r="T382" s="59"/>
    </row>
    <row r="383" ht="15.75" customHeight="1">
      <c r="T383" s="59"/>
    </row>
    <row r="384" ht="15.75" customHeight="1">
      <c r="T384" s="59"/>
    </row>
    <row r="385" ht="15.75" customHeight="1">
      <c r="T385" s="59"/>
    </row>
    <row r="386" ht="15.75" customHeight="1">
      <c r="T386" s="59"/>
    </row>
    <row r="387" ht="15.75" customHeight="1">
      <c r="T387" s="59"/>
    </row>
    <row r="388" ht="15.75" customHeight="1">
      <c r="T388" s="59"/>
    </row>
    <row r="389" ht="15.75" customHeight="1">
      <c r="T389" s="59"/>
    </row>
    <row r="390" ht="15.75" customHeight="1">
      <c r="T390" s="59"/>
    </row>
    <row r="391" ht="15.75" customHeight="1">
      <c r="T391" s="59"/>
    </row>
    <row r="392" ht="15.75" customHeight="1">
      <c r="T392" s="59"/>
    </row>
    <row r="393" ht="15.75" customHeight="1">
      <c r="T393" s="59"/>
    </row>
    <row r="394" ht="15.75" customHeight="1">
      <c r="T394" s="59"/>
    </row>
    <row r="395" ht="15.75" customHeight="1">
      <c r="T395" s="59"/>
    </row>
    <row r="396" ht="15.75" customHeight="1">
      <c r="T396" s="59"/>
    </row>
    <row r="397" ht="15.75" customHeight="1">
      <c r="T397" s="59"/>
    </row>
    <row r="398" ht="15.75" customHeight="1">
      <c r="T398" s="59"/>
    </row>
    <row r="399" ht="15.75" customHeight="1">
      <c r="T399" s="59"/>
    </row>
    <row r="400" ht="15.75" customHeight="1">
      <c r="T400" s="59"/>
    </row>
    <row r="401" ht="15.75" customHeight="1">
      <c r="T401" s="59"/>
    </row>
    <row r="402" ht="15.75" customHeight="1">
      <c r="T402" s="59"/>
    </row>
    <row r="403" ht="15.75" customHeight="1">
      <c r="T403" s="59"/>
    </row>
    <row r="404" ht="15.75" customHeight="1">
      <c r="T404" s="59"/>
    </row>
    <row r="405" ht="15.75" customHeight="1">
      <c r="T405" s="59"/>
    </row>
    <row r="406" ht="15.75" customHeight="1">
      <c r="T406" s="59"/>
    </row>
    <row r="407" ht="15.75" customHeight="1">
      <c r="T407" s="59"/>
    </row>
    <row r="408" ht="15.75" customHeight="1">
      <c r="T408" s="59"/>
    </row>
    <row r="409" ht="15.75" customHeight="1">
      <c r="T409" s="59"/>
    </row>
    <row r="410" ht="15.75" customHeight="1">
      <c r="T410" s="59"/>
    </row>
    <row r="411" ht="15.75" customHeight="1">
      <c r="T411" s="59"/>
    </row>
    <row r="412" ht="15.75" customHeight="1">
      <c r="T412" s="59"/>
    </row>
    <row r="413" ht="15.75" customHeight="1">
      <c r="T413" s="59"/>
    </row>
    <row r="414" ht="15.75" customHeight="1">
      <c r="T414" s="59"/>
    </row>
    <row r="415" ht="15.75" customHeight="1">
      <c r="T415" s="59"/>
    </row>
    <row r="416" ht="15.75" customHeight="1">
      <c r="T416" s="59"/>
    </row>
    <row r="417" ht="15.75" customHeight="1">
      <c r="T417" s="59"/>
    </row>
    <row r="418" ht="15.75" customHeight="1">
      <c r="T418" s="59"/>
    </row>
    <row r="419" ht="15.75" customHeight="1">
      <c r="T419" s="59"/>
    </row>
    <row r="420" ht="15.75" customHeight="1">
      <c r="T420" s="59"/>
    </row>
    <row r="421" ht="15.75" customHeight="1">
      <c r="T421" s="59"/>
    </row>
    <row r="422" ht="15.75" customHeight="1">
      <c r="T422" s="59"/>
    </row>
    <row r="423" ht="15.75" customHeight="1">
      <c r="T423" s="59"/>
    </row>
    <row r="424" ht="15.75" customHeight="1">
      <c r="T424" s="59"/>
    </row>
    <row r="425" ht="15.75" customHeight="1">
      <c r="T425" s="59"/>
    </row>
    <row r="426" ht="15.75" customHeight="1">
      <c r="T426" s="59"/>
    </row>
    <row r="427" ht="15.75" customHeight="1">
      <c r="T427" s="59"/>
    </row>
    <row r="428" ht="15.75" customHeight="1">
      <c r="T428" s="59"/>
    </row>
    <row r="429" ht="15.75" customHeight="1">
      <c r="T429" s="59"/>
    </row>
    <row r="430" ht="15.75" customHeight="1">
      <c r="T430" s="59"/>
    </row>
    <row r="431" ht="15.75" customHeight="1">
      <c r="T431" s="59"/>
    </row>
    <row r="432" ht="15.75" customHeight="1">
      <c r="T432" s="59"/>
    </row>
    <row r="433" ht="15.75" customHeight="1">
      <c r="T433" s="59"/>
    </row>
    <row r="434" ht="15.75" customHeight="1">
      <c r="T434" s="59"/>
    </row>
    <row r="435" ht="15.75" customHeight="1">
      <c r="T435" s="59"/>
    </row>
    <row r="436" ht="15.75" customHeight="1">
      <c r="T436" s="59"/>
    </row>
    <row r="437" ht="15.75" customHeight="1">
      <c r="T437" s="59"/>
    </row>
    <row r="438" ht="15.75" customHeight="1">
      <c r="T438" s="59"/>
    </row>
    <row r="439" ht="15.75" customHeight="1">
      <c r="T439" s="59"/>
    </row>
    <row r="440" ht="15.75" customHeight="1">
      <c r="T440" s="59"/>
    </row>
    <row r="441" ht="15.75" customHeight="1">
      <c r="T441" s="59"/>
    </row>
    <row r="442" ht="15.75" customHeight="1">
      <c r="T442" s="59"/>
    </row>
    <row r="443" ht="15.75" customHeight="1">
      <c r="T443" s="59"/>
    </row>
    <row r="444" ht="15.75" customHeight="1">
      <c r="T444" s="59"/>
    </row>
    <row r="445" ht="15.75" customHeight="1">
      <c r="T445" s="59"/>
    </row>
    <row r="446" ht="15.75" customHeight="1">
      <c r="T446" s="59"/>
    </row>
    <row r="447" ht="15.75" customHeight="1">
      <c r="T447" s="59"/>
    </row>
    <row r="448" ht="15.75" customHeight="1">
      <c r="T448" s="59"/>
    </row>
    <row r="449" ht="15.75" customHeight="1">
      <c r="T449" s="59"/>
    </row>
    <row r="450" ht="15.75" customHeight="1">
      <c r="T450" s="59"/>
    </row>
    <row r="451" ht="15.75" customHeight="1">
      <c r="T451" s="59"/>
    </row>
    <row r="452" ht="15.75" customHeight="1">
      <c r="T452" s="59"/>
    </row>
    <row r="453" ht="15.75" customHeight="1">
      <c r="T453" s="59"/>
    </row>
    <row r="454" ht="15.75" customHeight="1">
      <c r="T454" s="59"/>
    </row>
    <row r="455" ht="15.75" customHeight="1">
      <c r="T455" s="59"/>
    </row>
    <row r="456" ht="15.75" customHeight="1">
      <c r="T456" s="59"/>
    </row>
    <row r="457" ht="15.75" customHeight="1">
      <c r="T457" s="59"/>
    </row>
    <row r="458" ht="15.75" customHeight="1">
      <c r="T458" s="59"/>
    </row>
    <row r="459" ht="15.75" customHeight="1">
      <c r="T459" s="59"/>
    </row>
    <row r="460" ht="15.75" customHeight="1">
      <c r="T460" s="59"/>
    </row>
    <row r="461" ht="15.75" customHeight="1">
      <c r="T461" s="59"/>
    </row>
    <row r="462" ht="15.75" customHeight="1">
      <c r="T462" s="59"/>
    </row>
    <row r="463" ht="15.75" customHeight="1">
      <c r="T463" s="59"/>
    </row>
    <row r="464" ht="15.75" customHeight="1">
      <c r="T464" s="59"/>
    </row>
    <row r="465" ht="15.75" customHeight="1">
      <c r="T465" s="59"/>
    </row>
    <row r="466" ht="15.75" customHeight="1">
      <c r="T466" s="59"/>
    </row>
    <row r="467" ht="15.75" customHeight="1">
      <c r="T467" s="59"/>
    </row>
    <row r="468" ht="15.75" customHeight="1">
      <c r="T468" s="59"/>
    </row>
    <row r="469" ht="15.75" customHeight="1">
      <c r="T469" s="59"/>
    </row>
    <row r="470" ht="15.75" customHeight="1">
      <c r="T470" s="59"/>
    </row>
    <row r="471" ht="15.75" customHeight="1">
      <c r="T471" s="59"/>
    </row>
    <row r="472" ht="15.75" customHeight="1">
      <c r="T472" s="59"/>
    </row>
    <row r="473" ht="15.75" customHeight="1">
      <c r="T473" s="59"/>
    </row>
    <row r="474" ht="15.75" customHeight="1">
      <c r="T474" s="59"/>
    </row>
    <row r="475" ht="15.75" customHeight="1">
      <c r="T475" s="59"/>
    </row>
    <row r="476" ht="15.75" customHeight="1">
      <c r="T476" s="59"/>
    </row>
    <row r="477" ht="15.75" customHeight="1">
      <c r="T477" s="59"/>
    </row>
    <row r="478" ht="15.75" customHeight="1">
      <c r="T478" s="59"/>
    </row>
    <row r="479" ht="15.75" customHeight="1">
      <c r="T479" s="59"/>
    </row>
    <row r="480" ht="15.75" customHeight="1">
      <c r="T480" s="59"/>
    </row>
    <row r="481" ht="15.75" customHeight="1">
      <c r="T481" s="59"/>
    </row>
    <row r="482" ht="15.75" customHeight="1">
      <c r="T482" s="59"/>
    </row>
    <row r="483" ht="15.75" customHeight="1">
      <c r="T483" s="59"/>
    </row>
    <row r="484" ht="15.75" customHeight="1">
      <c r="T484" s="59"/>
    </row>
    <row r="485" ht="15.75" customHeight="1">
      <c r="T485" s="59"/>
    </row>
    <row r="486" ht="15.75" customHeight="1">
      <c r="T486" s="59"/>
    </row>
    <row r="487" ht="15.75" customHeight="1">
      <c r="T487" s="59"/>
    </row>
    <row r="488" ht="15.75" customHeight="1">
      <c r="T488" s="59"/>
    </row>
    <row r="489" ht="15.75" customHeight="1">
      <c r="T489" s="59"/>
    </row>
    <row r="490" ht="15.75" customHeight="1">
      <c r="T490" s="59"/>
    </row>
    <row r="491" ht="15.75" customHeight="1">
      <c r="T491" s="59"/>
    </row>
    <row r="492" ht="15.75" customHeight="1">
      <c r="T492" s="59"/>
    </row>
    <row r="493" ht="15.75" customHeight="1">
      <c r="T493" s="59"/>
    </row>
    <row r="494" ht="15.75" customHeight="1">
      <c r="T494" s="59"/>
    </row>
    <row r="495" ht="15.75" customHeight="1">
      <c r="T495" s="59"/>
    </row>
    <row r="496" ht="15.75" customHeight="1">
      <c r="T496" s="59"/>
    </row>
    <row r="497" ht="15.75" customHeight="1">
      <c r="T497" s="59"/>
    </row>
    <row r="498" ht="15.75" customHeight="1">
      <c r="T498" s="59"/>
    </row>
    <row r="499" ht="15.75" customHeight="1">
      <c r="T499" s="59"/>
    </row>
    <row r="500" ht="15.75" customHeight="1">
      <c r="T500" s="59"/>
    </row>
    <row r="501" ht="15.75" customHeight="1">
      <c r="T501" s="59"/>
    </row>
    <row r="502" ht="15.75" customHeight="1">
      <c r="T502" s="59"/>
    </row>
    <row r="503" ht="15.75" customHeight="1">
      <c r="T503" s="59"/>
    </row>
    <row r="504" ht="15.75" customHeight="1">
      <c r="T504" s="59"/>
    </row>
    <row r="505" ht="15.75" customHeight="1">
      <c r="T505" s="59"/>
    </row>
    <row r="506" ht="15.75" customHeight="1">
      <c r="T506" s="59"/>
    </row>
    <row r="507" ht="15.75" customHeight="1">
      <c r="T507" s="59"/>
    </row>
    <row r="508" ht="15.75" customHeight="1">
      <c r="T508" s="59"/>
    </row>
    <row r="509" ht="15.75" customHeight="1">
      <c r="T509" s="59"/>
    </row>
    <row r="510" ht="15.75" customHeight="1">
      <c r="T510" s="59"/>
    </row>
    <row r="511" ht="15.75" customHeight="1">
      <c r="T511" s="59"/>
    </row>
    <row r="512" ht="15.75" customHeight="1">
      <c r="T512" s="59"/>
    </row>
    <row r="513" ht="15.75" customHeight="1">
      <c r="T513" s="59"/>
    </row>
    <row r="514" ht="15.75" customHeight="1">
      <c r="T514" s="59"/>
    </row>
    <row r="515" ht="15.75" customHeight="1">
      <c r="T515" s="59"/>
    </row>
    <row r="516" ht="15.75" customHeight="1">
      <c r="T516" s="59"/>
    </row>
    <row r="517" ht="15.75" customHeight="1">
      <c r="T517" s="59"/>
    </row>
    <row r="518" ht="15.75" customHeight="1">
      <c r="T518" s="59"/>
    </row>
    <row r="519" ht="15.75" customHeight="1">
      <c r="T519" s="59"/>
    </row>
    <row r="520" ht="15.75" customHeight="1">
      <c r="T520" s="59"/>
    </row>
    <row r="521" ht="15.75" customHeight="1">
      <c r="T521" s="59"/>
    </row>
    <row r="522" ht="15.75" customHeight="1">
      <c r="T522" s="59"/>
    </row>
    <row r="523" ht="15.75" customHeight="1">
      <c r="T523" s="59"/>
    </row>
    <row r="524" ht="15.75" customHeight="1">
      <c r="T524" s="59"/>
    </row>
    <row r="525" ht="15.75" customHeight="1">
      <c r="T525" s="59"/>
    </row>
    <row r="526" ht="15.75" customHeight="1">
      <c r="T526" s="59"/>
    </row>
    <row r="527" ht="15.75" customHeight="1">
      <c r="T527" s="59"/>
    </row>
    <row r="528" ht="15.75" customHeight="1">
      <c r="T528" s="59"/>
    </row>
    <row r="529" ht="15.75" customHeight="1">
      <c r="T529" s="59"/>
    </row>
    <row r="530" ht="15.75" customHeight="1">
      <c r="T530" s="59"/>
    </row>
    <row r="531" ht="15.75" customHeight="1">
      <c r="T531" s="59"/>
    </row>
    <row r="532" ht="15.75" customHeight="1">
      <c r="T532" s="59"/>
    </row>
    <row r="533" ht="15.75" customHeight="1">
      <c r="T533" s="59"/>
    </row>
    <row r="534" ht="15.75" customHeight="1">
      <c r="T534" s="59"/>
    </row>
    <row r="535" ht="15.75" customHeight="1">
      <c r="T535" s="59"/>
    </row>
    <row r="536" ht="15.75" customHeight="1">
      <c r="T536" s="59"/>
    </row>
    <row r="537" ht="15.75" customHeight="1">
      <c r="T537" s="59"/>
    </row>
    <row r="538" ht="15.75" customHeight="1">
      <c r="T538" s="59"/>
    </row>
    <row r="539" ht="15.75" customHeight="1">
      <c r="T539" s="59"/>
    </row>
    <row r="540" ht="15.75" customHeight="1">
      <c r="T540" s="59"/>
    </row>
    <row r="541" ht="15.75" customHeight="1">
      <c r="T541" s="59"/>
    </row>
    <row r="542" ht="15.75" customHeight="1">
      <c r="T542" s="59"/>
    </row>
    <row r="543" ht="15.75" customHeight="1">
      <c r="T543" s="59"/>
    </row>
    <row r="544" ht="15.75" customHeight="1">
      <c r="T544" s="59"/>
    </row>
    <row r="545" ht="15.75" customHeight="1">
      <c r="T545" s="59"/>
    </row>
    <row r="546" ht="15.75" customHeight="1">
      <c r="T546" s="59"/>
    </row>
    <row r="547" ht="15.75" customHeight="1">
      <c r="T547" s="59"/>
    </row>
    <row r="548" ht="15.75" customHeight="1">
      <c r="T548" s="59"/>
    </row>
    <row r="549" ht="15.75" customHeight="1">
      <c r="T549" s="59"/>
    </row>
    <row r="550" ht="15.75" customHeight="1">
      <c r="T550" s="59"/>
    </row>
    <row r="551" ht="15.75" customHeight="1">
      <c r="T551" s="59"/>
    </row>
    <row r="552" ht="15.75" customHeight="1">
      <c r="T552" s="59"/>
    </row>
    <row r="553" ht="15.75" customHeight="1">
      <c r="T553" s="59"/>
    </row>
    <row r="554" ht="15.75" customHeight="1">
      <c r="T554" s="59"/>
    </row>
    <row r="555" ht="15.75" customHeight="1">
      <c r="T555" s="59"/>
    </row>
    <row r="556" ht="15.75" customHeight="1">
      <c r="T556" s="59"/>
    </row>
    <row r="557" ht="15.75" customHeight="1">
      <c r="T557" s="59"/>
    </row>
    <row r="558" ht="15.75" customHeight="1">
      <c r="T558" s="59"/>
    </row>
    <row r="559" ht="15.75" customHeight="1">
      <c r="T559" s="59"/>
    </row>
    <row r="560" ht="15.75" customHeight="1">
      <c r="T560" s="59"/>
    </row>
    <row r="561" ht="15.75" customHeight="1">
      <c r="T561" s="59"/>
    </row>
    <row r="562" ht="15.75" customHeight="1">
      <c r="T562" s="59"/>
    </row>
    <row r="563" ht="15.75" customHeight="1">
      <c r="T563" s="59"/>
    </row>
    <row r="564" ht="15.75" customHeight="1">
      <c r="T564" s="59"/>
    </row>
    <row r="565" ht="15.75" customHeight="1">
      <c r="T565" s="59"/>
    </row>
    <row r="566" ht="15.75" customHeight="1">
      <c r="T566" s="59"/>
    </row>
    <row r="567" ht="15.75" customHeight="1">
      <c r="T567" s="59"/>
    </row>
    <row r="568" ht="15.75" customHeight="1">
      <c r="T568" s="59"/>
    </row>
    <row r="569" ht="15.75" customHeight="1">
      <c r="T569" s="59"/>
    </row>
    <row r="570" ht="15.75" customHeight="1">
      <c r="T570" s="59"/>
    </row>
    <row r="571" ht="15.75" customHeight="1">
      <c r="T571" s="59"/>
    </row>
    <row r="572" ht="15.75" customHeight="1">
      <c r="T572" s="59"/>
    </row>
    <row r="573" ht="15.75" customHeight="1">
      <c r="T573" s="59"/>
    </row>
    <row r="574" ht="15.75" customHeight="1">
      <c r="T574" s="59"/>
    </row>
    <row r="575" ht="15.75" customHeight="1">
      <c r="T575" s="59"/>
    </row>
    <row r="576" ht="15.75" customHeight="1">
      <c r="T576" s="59"/>
    </row>
    <row r="577" ht="15.75" customHeight="1">
      <c r="T577" s="59"/>
    </row>
    <row r="578" ht="15.75" customHeight="1">
      <c r="T578" s="59"/>
    </row>
    <row r="579" ht="15.75" customHeight="1">
      <c r="T579" s="59"/>
    </row>
    <row r="580" ht="15.75" customHeight="1">
      <c r="T580" s="59"/>
    </row>
    <row r="581" ht="15.75" customHeight="1">
      <c r="T581" s="59"/>
    </row>
    <row r="582" ht="15.75" customHeight="1">
      <c r="T582" s="59"/>
    </row>
    <row r="583" ht="15.75" customHeight="1">
      <c r="T583" s="59"/>
    </row>
    <row r="584" ht="15.75" customHeight="1">
      <c r="T584" s="59"/>
    </row>
    <row r="585" ht="15.75" customHeight="1">
      <c r="T585" s="59"/>
    </row>
    <row r="586" ht="15.75" customHeight="1">
      <c r="T586" s="59"/>
    </row>
    <row r="587" ht="15.75" customHeight="1">
      <c r="T587" s="59"/>
    </row>
    <row r="588" ht="15.75" customHeight="1">
      <c r="T588" s="59"/>
    </row>
    <row r="589" ht="15.75" customHeight="1">
      <c r="T589" s="59"/>
    </row>
    <row r="590" ht="15.75" customHeight="1">
      <c r="T590" s="59"/>
    </row>
    <row r="591" ht="15.75" customHeight="1">
      <c r="T591" s="59"/>
    </row>
    <row r="592" ht="15.75" customHeight="1">
      <c r="T592" s="59"/>
    </row>
    <row r="593" ht="15.75" customHeight="1">
      <c r="T593" s="59"/>
    </row>
    <row r="594" ht="15.75" customHeight="1">
      <c r="T594" s="59"/>
    </row>
    <row r="595" ht="15.75" customHeight="1">
      <c r="T595" s="59"/>
    </row>
    <row r="596" ht="15.75" customHeight="1">
      <c r="T596" s="59"/>
    </row>
    <row r="597" ht="15.75" customHeight="1">
      <c r="T597" s="59"/>
    </row>
    <row r="598" ht="15.75" customHeight="1">
      <c r="T598" s="59"/>
    </row>
    <row r="599" ht="15.75" customHeight="1">
      <c r="T599" s="59"/>
    </row>
    <row r="600" ht="15.75" customHeight="1">
      <c r="T600" s="59"/>
    </row>
    <row r="601" ht="15.75" customHeight="1">
      <c r="T601" s="59"/>
    </row>
    <row r="602" ht="15.75" customHeight="1">
      <c r="T602" s="59"/>
    </row>
    <row r="603" ht="15.75" customHeight="1">
      <c r="T603" s="59"/>
    </row>
    <row r="604" ht="15.75" customHeight="1">
      <c r="T604" s="59"/>
    </row>
    <row r="605" ht="15.75" customHeight="1">
      <c r="T605" s="59"/>
    </row>
    <row r="606" ht="15.75" customHeight="1">
      <c r="T606" s="59"/>
    </row>
    <row r="607" ht="15.75" customHeight="1">
      <c r="T607" s="59"/>
    </row>
    <row r="608" ht="15.75" customHeight="1">
      <c r="T608" s="59"/>
    </row>
    <row r="609" ht="15.75" customHeight="1">
      <c r="T609" s="59"/>
    </row>
    <row r="610" ht="15.75" customHeight="1">
      <c r="T610" s="59"/>
    </row>
    <row r="611" ht="15.75" customHeight="1">
      <c r="T611" s="59"/>
    </row>
    <row r="612" ht="15.75" customHeight="1">
      <c r="T612" s="59"/>
    </row>
    <row r="613" ht="15.75" customHeight="1">
      <c r="T613" s="59"/>
    </row>
    <row r="614" ht="15.75" customHeight="1">
      <c r="T614" s="59"/>
    </row>
    <row r="615" ht="15.75" customHeight="1">
      <c r="T615" s="59"/>
    </row>
    <row r="616" ht="15.75" customHeight="1">
      <c r="T616" s="59"/>
    </row>
    <row r="617" ht="15.75" customHeight="1">
      <c r="T617" s="59"/>
    </row>
    <row r="618" ht="15.75" customHeight="1">
      <c r="T618" s="59"/>
    </row>
    <row r="619" ht="15.75" customHeight="1">
      <c r="T619" s="59"/>
    </row>
    <row r="620" ht="15.75" customHeight="1">
      <c r="T620" s="59"/>
    </row>
    <row r="621" ht="15.75" customHeight="1">
      <c r="T621" s="59"/>
    </row>
    <row r="622" ht="15.75" customHeight="1">
      <c r="T622" s="59"/>
    </row>
    <row r="623" ht="15.75" customHeight="1">
      <c r="T623" s="59"/>
    </row>
    <row r="624" ht="15.75" customHeight="1">
      <c r="T624" s="59"/>
    </row>
    <row r="625" ht="15.75" customHeight="1">
      <c r="T625" s="59"/>
    </row>
    <row r="626" ht="15.75" customHeight="1">
      <c r="T626" s="59"/>
    </row>
    <row r="627" ht="15.75" customHeight="1">
      <c r="T627" s="59"/>
    </row>
    <row r="628" ht="15.75" customHeight="1">
      <c r="T628" s="59"/>
    </row>
    <row r="629" ht="15.75" customHeight="1">
      <c r="T629" s="59"/>
    </row>
    <row r="630" ht="15.75" customHeight="1">
      <c r="T630" s="59"/>
    </row>
    <row r="631" ht="15.75" customHeight="1">
      <c r="T631" s="59"/>
    </row>
    <row r="632" ht="15.75" customHeight="1">
      <c r="T632" s="59"/>
    </row>
    <row r="633" ht="15.75" customHeight="1">
      <c r="T633" s="59"/>
    </row>
    <row r="634" ht="15.75" customHeight="1">
      <c r="T634" s="59"/>
    </row>
    <row r="635" ht="15.75" customHeight="1">
      <c r="T635" s="59"/>
    </row>
    <row r="636" ht="15.75" customHeight="1">
      <c r="T636" s="59"/>
    </row>
    <row r="637" ht="15.75" customHeight="1">
      <c r="T637" s="59"/>
    </row>
    <row r="638" ht="15.75" customHeight="1">
      <c r="T638" s="59"/>
    </row>
    <row r="639" ht="15.75" customHeight="1">
      <c r="T639" s="59"/>
    </row>
    <row r="640" ht="15.75" customHeight="1">
      <c r="T640" s="59"/>
    </row>
    <row r="641" ht="15.75" customHeight="1">
      <c r="T641" s="59"/>
    </row>
    <row r="642" ht="15.75" customHeight="1">
      <c r="T642" s="59"/>
    </row>
    <row r="643" ht="15.75" customHeight="1">
      <c r="T643" s="59"/>
    </row>
    <row r="644" ht="15.75" customHeight="1">
      <c r="T644" s="59"/>
    </row>
    <row r="645" ht="15.75" customHeight="1">
      <c r="T645" s="59"/>
    </row>
    <row r="646" ht="15.75" customHeight="1">
      <c r="T646" s="59"/>
    </row>
    <row r="647" ht="15.75" customHeight="1">
      <c r="T647" s="59"/>
    </row>
    <row r="648" ht="15.75" customHeight="1">
      <c r="T648" s="59"/>
    </row>
    <row r="649" ht="15.75" customHeight="1">
      <c r="T649" s="59"/>
    </row>
    <row r="650" ht="15.75" customHeight="1">
      <c r="T650" s="59"/>
    </row>
    <row r="651" ht="15.75" customHeight="1">
      <c r="T651" s="59"/>
    </row>
    <row r="652" ht="15.75" customHeight="1">
      <c r="T652" s="59"/>
    </row>
    <row r="653" ht="15.75" customHeight="1">
      <c r="T653" s="59"/>
    </row>
    <row r="654" ht="15.75" customHeight="1">
      <c r="T654" s="59"/>
    </row>
    <row r="655" ht="15.75" customHeight="1">
      <c r="T655" s="59"/>
    </row>
    <row r="656" ht="15.75" customHeight="1">
      <c r="T656" s="59"/>
    </row>
    <row r="657" ht="15.75" customHeight="1">
      <c r="T657" s="59"/>
    </row>
    <row r="658" ht="15.75" customHeight="1">
      <c r="T658" s="59"/>
    </row>
    <row r="659" ht="15.75" customHeight="1">
      <c r="T659" s="59"/>
    </row>
    <row r="660" ht="15.75" customHeight="1">
      <c r="T660" s="59"/>
    </row>
    <row r="661" ht="15.75" customHeight="1">
      <c r="T661" s="59"/>
    </row>
    <row r="662" ht="15.75" customHeight="1">
      <c r="T662" s="59"/>
    </row>
    <row r="663" ht="15.75" customHeight="1">
      <c r="T663" s="59"/>
    </row>
    <row r="664" ht="15.75" customHeight="1">
      <c r="T664" s="59"/>
    </row>
    <row r="665" ht="15.75" customHeight="1">
      <c r="T665" s="59"/>
    </row>
    <row r="666" ht="15.75" customHeight="1">
      <c r="T666" s="59"/>
    </row>
    <row r="667" ht="15.75" customHeight="1">
      <c r="T667" s="59"/>
    </row>
    <row r="668" ht="15.75" customHeight="1">
      <c r="T668" s="59"/>
    </row>
    <row r="669" ht="15.75" customHeight="1">
      <c r="T669" s="59"/>
    </row>
    <row r="670" ht="15.75" customHeight="1">
      <c r="T670" s="59"/>
    </row>
    <row r="671" ht="15.75" customHeight="1">
      <c r="T671" s="59"/>
    </row>
    <row r="672" ht="15.75" customHeight="1">
      <c r="T672" s="59"/>
    </row>
    <row r="673" ht="15.75" customHeight="1">
      <c r="T673" s="59"/>
    </row>
    <row r="674" ht="15.75" customHeight="1">
      <c r="T674" s="59"/>
    </row>
    <row r="675" ht="15.75" customHeight="1">
      <c r="T675" s="59"/>
    </row>
    <row r="676" ht="15.75" customHeight="1">
      <c r="T676" s="59"/>
    </row>
    <row r="677" ht="15.75" customHeight="1">
      <c r="T677" s="59"/>
    </row>
    <row r="678" ht="15.75" customHeight="1">
      <c r="T678" s="59"/>
    </row>
    <row r="679" ht="15.75" customHeight="1">
      <c r="T679" s="59"/>
    </row>
    <row r="680" ht="15.75" customHeight="1">
      <c r="T680" s="59"/>
    </row>
    <row r="681" ht="15.75" customHeight="1">
      <c r="T681" s="59"/>
    </row>
    <row r="682" ht="15.75" customHeight="1">
      <c r="T682" s="59"/>
    </row>
    <row r="683" ht="15.75" customHeight="1">
      <c r="T683" s="59"/>
    </row>
    <row r="684" ht="15.75" customHeight="1">
      <c r="T684" s="59"/>
    </row>
    <row r="685" ht="15.75" customHeight="1">
      <c r="T685" s="59"/>
    </row>
    <row r="686" ht="15.75" customHeight="1">
      <c r="T686" s="59"/>
    </row>
    <row r="687" ht="15.75" customHeight="1">
      <c r="T687" s="59"/>
    </row>
    <row r="688" ht="15.75" customHeight="1">
      <c r="T688" s="59"/>
    </row>
    <row r="689" ht="15.75" customHeight="1">
      <c r="T689" s="59"/>
    </row>
    <row r="690" ht="15.75" customHeight="1">
      <c r="T690" s="59"/>
    </row>
    <row r="691" ht="15.75" customHeight="1">
      <c r="T691" s="59"/>
    </row>
    <row r="692" ht="15.75" customHeight="1">
      <c r="T692" s="59"/>
    </row>
    <row r="693" ht="15.75" customHeight="1">
      <c r="T693" s="59"/>
    </row>
    <row r="694" ht="15.75" customHeight="1">
      <c r="T694" s="59"/>
    </row>
    <row r="695" ht="15.75" customHeight="1">
      <c r="T695" s="59"/>
    </row>
    <row r="696" ht="15.75" customHeight="1">
      <c r="T696" s="59"/>
    </row>
    <row r="697" ht="15.75" customHeight="1">
      <c r="T697" s="59"/>
    </row>
    <row r="698" ht="15.75" customHeight="1">
      <c r="T698" s="59"/>
    </row>
    <row r="699" ht="15.75" customHeight="1">
      <c r="T699" s="59"/>
    </row>
    <row r="700" ht="15.75" customHeight="1">
      <c r="T700" s="59"/>
    </row>
    <row r="701" ht="15.75" customHeight="1">
      <c r="T701" s="59"/>
    </row>
    <row r="702" ht="15.75" customHeight="1">
      <c r="T702" s="59"/>
    </row>
    <row r="703" ht="15.75" customHeight="1">
      <c r="T703" s="59"/>
    </row>
    <row r="704" ht="15.75" customHeight="1">
      <c r="T704" s="59"/>
    </row>
    <row r="705" ht="15.75" customHeight="1">
      <c r="T705" s="59"/>
    </row>
    <row r="706" ht="15.75" customHeight="1">
      <c r="T706" s="59"/>
    </row>
    <row r="707" ht="15.75" customHeight="1">
      <c r="T707" s="59"/>
    </row>
    <row r="708" ht="15.75" customHeight="1">
      <c r="T708" s="59"/>
    </row>
    <row r="709" ht="15.75" customHeight="1">
      <c r="T709" s="59"/>
    </row>
    <row r="710" ht="15.75" customHeight="1">
      <c r="T710" s="59"/>
    </row>
    <row r="711" ht="15.75" customHeight="1">
      <c r="T711" s="59"/>
    </row>
    <row r="712" ht="15.75" customHeight="1">
      <c r="T712" s="59"/>
    </row>
    <row r="713" ht="15.75" customHeight="1">
      <c r="T713" s="59"/>
    </row>
    <row r="714" ht="15.75" customHeight="1">
      <c r="T714" s="59"/>
    </row>
    <row r="715" ht="15.75" customHeight="1">
      <c r="T715" s="59"/>
    </row>
    <row r="716" ht="15.75" customHeight="1">
      <c r="T716" s="59"/>
    </row>
    <row r="717" ht="15.75" customHeight="1">
      <c r="T717" s="59"/>
    </row>
    <row r="718" ht="15.75" customHeight="1">
      <c r="T718" s="59"/>
    </row>
    <row r="719" ht="15.75" customHeight="1">
      <c r="T719" s="59"/>
    </row>
    <row r="720" ht="15.75" customHeight="1">
      <c r="T720" s="59"/>
    </row>
    <row r="721" ht="15.75" customHeight="1">
      <c r="T721" s="59"/>
    </row>
    <row r="722" ht="15.75" customHeight="1">
      <c r="T722" s="59"/>
    </row>
    <row r="723" ht="15.75" customHeight="1">
      <c r="T723" s="59"/>
    </row>
    <row r="724" ht="15.75" customHeight="1">
      <c r="T724" s="59"/>
    </row>
    <row r="725" ht="15.75" customHeight="1">
      <c r="T725" s="59"/>
    </row>
    <row r="726" ht="15.75" customHeight="1">
      <c r="T726" s="59"/>
    </row>
    <row r="727" ht="15.75" customHeight="1">
      <c r="T727" s="59"/>
    </row>
    <row r="728" ht="15.75" customHeight="1">
      <c r="T728" s="59"/>
    </row>
    <row r="729" ht="15.75" customHeight="1">
      <c r="T729" s="59"/>
    </row>
    <row r="730" ht="15.75" customHeight="1">
      <c r="T730" s="59"/>
    </row>
    <row r="731" ht="15.75" customHeight="1">
      <c r="T731" s="59"/>
    </row>
    <row r="732" ht="15.75" customHeight="1">
      <c r="T732" s="59"/>
    </row>
    <row r="733" ht="15.75" customHeight="1">
      <c r="T733" s="59"/>
    </row>
    <row r="734" ht="15.75" customHeight="1">
      <c r="T734" s="59"/>
    </row>
    <row r="735" ht="15.75" customHeight="1">
      <c r="T735" s="59"/>
    </row>
    <row r="736" ht="15.75" customHeight="1">
      <c r="T736" s="59"/>
    </row>
    <row r="737" ht="15.75" customHeight="1">
      <c r="T737" s="59"/>
    </row>
    <row r="738" ht="15.75" customHeight="1">
      <c r="T738" s="59"/>
    </row>
    <row r="739" ht="15.75" customHeight="1">
      <c r="T739" s="59"/>
    </row>
    <row r="740" ht="15.75" customHeight="1">
      <c r="T740" s="59"/>
    </row>
    <row r="741" ht="15.75" customHeight="1">
      <c r="T741" s="59"/>
    </row>
    <row r="742" ht="15.75" customHeight="1">
      <c r="T742" s="59"/>
    </row>
    <row r="743" ht="15.75" customHeight="1">
      <c r="T743" s="59"/>
    </row>
    <row r="744" ht="15.75" customHeight="1">
      <c r="T744" s="59"/>
    </row>
    <row r="745" ht="15.75" customHeight="1">
      <c r="T745" s="59"/>
    </row>
    <row r="746" ht="15.75" customHeight="1">
      <c r="T746" s="59"/>
    </row>
    <row r="747" ht="15.75" customHeight="1">
      <c r="T747" s="59"/>
    </row>
    <row r="748" ht="15.75" customHeight="1">
      <c r="T748" s="59"/>
    </row>
    <row r="749" ht="15.75" customHeight="1">
      <c r="T749" s="59"/>
    </row>
    <row r="750" ht="15.75" customHeight="1">
      <c r="T750" s="59"/>
    </row>
    <row r="751" ht="15.75" customHeight="1">
      <c r="T751" s="59"/>
    </row>
    <row r="752" ht="15.75" customHeight="1">
      <c r="T752" s="59"/>
    </row>
    <row r="753" ht="15.75" customHeight="1">
      <c r="T753" s="59"/>
    </row>
    <row r="754" ht="15.75" customHeight="1">
      <c r="T754" s="59"/>
    </row>
    <row r="755" ht="15.75" customHeight="1">
      <c r="T755" s="59"/>
    </row>
    <row r="756" ht="15.75" customHeight="1">
      <c r="T756" s="59"/>
    </row>
    <row r="757" ht="15.75" customHeight="1">
      <c r="T757" s="59"/>
    </row>
    <row r="758" ht="15.75" customHeight="1">
      <c r="T758" s="59"/>
    </row>
    <row r="759" ht="15.75" customHeight="1">
      <c r="T759" s="59"/>
    </row>
    <row r="760" ht="15.75" customHeight="1">
      <c r="T760" s="59"/>
    </row>
    <row r="761" ht="15.75" customHeight="1">
      <c r="T761" s="59"/>
    </row>
    <row r="762" ht="15.75" customHeight="1">
      <c r="T762" s="59"/>
    </row>
    <row r="763" ht="15.75" customHeight="1">
      <c r="T763" s="59"/>
    </row>
    <row r="764" ht="15.75" customHeight="1">
      <c r="T764" s="59"/>
    </row>
    <row r="765" ht="15.75" customHeight="1">
      <c r="T765" s="59"/>
    </row>
    <row r="766" ht="15.75" customHeight="1">
      <c r="T766" s="59"/>
    </row>
    <row r="767" ht="15.75" customHeight="1">
      <c r="T767" s="59"/>
    </row>
    <row r="768" ht="15.75" customHeight="1">
      <c r="T768" s="59"/>
    </row>
    <row r="769" ht="15.75" customHeight="1">
      <c r="T769" s="59"/>
    </row>
    <row r="770" ht="15.75" customHeight="1">
      <c r="T770" s="59"/>
    </row>
    <row r="771" ht="15.75" customHeight="1">
      <c r="T771" s="59"/>
    </row>
    <row r="772" ht="15.75" customHeight="1">
      <c r="T772" s="59"/>
    </row>
    <row r="773" ht="15.75" customHeight="1">
      <c r="T773" s="59"/>
    </row>
    <row r="774" ht="15.75" customHeight="1">
      <c r="T774" s="59"/>
    </row>
    <row r="775" ht="15.75" customHeight="1">
      <c r="T775" s="59"/>
    </row>
    <row r="776" ht="15.75" customHeight="1">
      <c r="T776" s="59"/>
    </row>
    <row r="777" ht="15.75" customHeight="1">
      <c r="T777" s="59"/>
    </row>
    <row r="778" ht="15.75" customHeight="1">
      <c r="T778" s="59"/>
    </row>
    <row r="779" ht="15.75" customHeight="1">
      <c r="T779" s="59"/>
    </row>
    <row r="780" ht="15.75" customHeight="1">
      <c r="T780" s="59"/>
    </row>
    <row r="781" ht="15.75" customHeight="1">
      <c r="T781" s="59"/>
    </row>
    <row r="782" ht="15.75" customHeight="1">
      <c r="T782" s="59"/>
    </row>
    <row r="783" ht="15.75" customHeight="1">
      <c r="T783" s="59"/>
    </row>
    <row r="784" ht="15.75" customHeight="1">
      <c r="T784" s="59"/>
    </row>
    <row r="785" ht="15.75" customHeight="1">
      <c r="T785" s="59"/>
    </row>
    <row r="786" ht="15.75" customHeight="1">
      <c r="T786" s="59"/>
    </row>
    <row r="787" ht="15.75" customHeight="1">
      <c r="T787" s="59"/>
    </row>
    <row r="788" ht="15.75" customHeight="1">
      <c r="T788" s="59"/>
    </row>
    <row r="789" ht="15.75" customHeight="1">
      <c r="T789" s="59"/>
    </row>
    <row r="790" ht="15.75" customHeight="1">
      <c r="T790" s="59"/>
    </row>
    <row r="791" ht="15.75" customHeight="1">
      <c r="T791" s="59"/>
    </row>
    <row r="792" ht="15.75" customHeight="1">
      <c r="T792" s="59"/>
    </row>
    <row r="793" ht="15.75" customHeight="1">
      <c r="T793" s="59"/>
    </row>
    <row r="794" ht="15.75" customHeight="1">
      <c r="T794" s="59"/>
    </row>
    <row r="795" ht="15.75" customHeight="1">
      <c r="T795" s="59"/>
    </row>
    <row r="796" ht="15.75" customHeight="1">
      <c r="T796" s="59"/>
    </row>
    <row r="797" ht="15.75" customHeight="1">
      <c r="T797" s="59"/>
    </row>
    <row r="798" ht="15.75" customHeight="1">
      <c r="T798" s="59"/>
    </row>
    <row r="799" ht="15.75" customHeight="1">
      <c r="T799" s="59"/>
    </row>
    <row r="800" ht="15.75" customHeight="1">
      <c r="T800" s="59"/>
    </row>
    <row r="801" ht="15.75" customHeight="1">
      <c r="T801" s="59"/>
    </row>
    <row r="802" ht="15.75" customHeight="1">
      <c r="T802" s="59"/>
    </row>
    <row r="803" ht="15.75" customHeight="1">
      <c r="T803" s="59"/>
    </row>
    <row r="804" ht="15.75" customHeight="1">
      <c r="T804" s="59"/>
    </row>
    <row r="805" ht="15.75" customHeight="1">
      <c r="T805" s="59"/>
    </row>
    <row r="806" ht="15.75" customHeight="1">
      <c r="T806" s="59"/>
    </row>
    <row r="807" ht="15.75" customHeight="1">
      <c r="T807" s="59"/>
    </row>
    <row r="808" ht="15.75" customHeight="1">
      <c r="T808" s="59"/>
    </row>
    <row r="809" ht="15.75" customHeight="1">
      <c r="T809" s="59"/>
    </row>
    <row r="810" ht="15.75" customHeight="1">
      <c r="T810" s="59"/>
    </row>
    <row r="811" ht="15.75" customHeight="1">
      <c r="T811" s="59"/>
    </row>
    <row r="812" ht="15.75" customHeight="1">
      <c r="T812" s="59"/>
    </row>
    <row r="813" ht="15.75" customHeight="1">
      <c r="T813" s="59"/>
    </row>
    <row r="814" ht="15.75" customHeight="1">
      <c r="T814" s="59"/>
    </row>
    <row r="815" ht="15.75" customHeight="1">
      <c r="T815" s="59"/>
    </row>
    <row r="816" ht="15.75" customHeight="1">
      <c r="T816" s="59"/>
    </row>
    <row r="817" ht="15.75" customHeight="1">
      <c r="T817" s="59"/>
    </row>
    <row r="818" ht="15.75" customHeight="1">
      <c r="T818" s="59"/>
    </row>
    <row r="819" ht="15.75" customHeight="1">
      <c r="T819" s="59"/>
    </row>
    <row r="820" ht="15.75" customHeight="1">
      <c r="T820" s="59"/>
    </row>
    <row r="821" ht="15.75" customHeight="1">
      <c r="T821" s="59"/>
    </row>
    <row r="822" ht="15.75" customHeight="1">
      <c r="T822" s="59"/>
    </row>
    <row r="823" ht="15.75" customHeight="1">
      <c r="T823" s="59"/>
    </row>
    <row r="824" ht="15.75" customHeight="1">
      <c r="T824" s="59"/>
    </row>
    <row r="825" ht="15.75" customHeight="1">
      <c r="T825" s="59"/>
    </row>
    <row r="826" ht="15.75" customHeight="1">
      <c r="T826" s="59"/>
    </row>
    <row r="827" ht="15.75" customHeight="1">
      <c r="T827" s="59"/>
    </row>
    <row r="828" ht="15.75" customHeight="1">
      <c r="T828" s="59"/>
    </row>
    <row r="829" ht="15.75" customHeight="1">
      <c r="T829" s="59"/>
    </row>
    <row r="830" ht="15.75" customHeight="1">
      <c r="T830" s="59"/>
    </row>
    <row r="831" ht="15.75" customHeight="1">
      <c r="T831" s="59"/>
    </row>
    <row r="832" ht="15.75" customHeight="1">
      <c r="T832" s="59"/>
    </row>
    <row r="833" ht="15.75" customHeight="1">
      <c r="T833" s="59"/>
    </row>
    <row r="834" ht="15.75" customHeight="1">
      <c r="T834" s="59"/>
    </row>
    <row r="835" ht="15.75" customHeight="1">
      <c r="T835" s="59"/>
    </row>
    <row r="836" ht="15.75" customHeight="1">
      <c r="T836" s="59"/>
    </row>
    <row r="837" ht="15.75" customHeight="1">
      <c r="T837" s="59"/>
    </row>
    <row r="838" ht="15.75" customHeight="1">
      <c r="T838" s="59"/>
    </row>
    <row r="839" ht="15.75" customHeight="1">
      <c r="T839" s="59"/>
    </row>
    <row r="840" ht="15.75" customHeight="1">
      <c r="T840" s="59"/>
    </row>
    <row r="841" ht="15.75" customHeight="1">
      <c r="T841" s="59"/>
    </row>
    <row r="842" ht="15.75" customHeight="1">
      <c r="T842" s="59"/>
    </row>
    <row r="843" ht="15.75" customHeight="1">
      <c r="T843" s="59"/>
    </row>
    <row r="844" ht="15.75" customHeight="1">
      <c r="T844" s="59"/>
    </row>
    <row r="845" ht="15.75" customHeight="1">
      <c r="T845" s="59"/>
    </row>
    <row r="846" ht="15.75" customHeight="1">
      <c r="T846" s="59"/>
    </row>
    <row r="847" ht="15.75" customHeight="1">
      <c r="T847" s="59"/>
    </row>
    <row r="848" ht="15.75" customHeight="1">
      <c r="T848" s="59"/>
    </row>
    <row r="849" ht="15.75" customHeight="1">
      <c r="T849" s="59"/>
    </row>
    <row r="850" ht="15.75" customHeight="1">
      <c r="T850" s="59"/>
    </row>
    <row r="851" ht="15.75" customHeight="1">
      <c r="T851" s="59"/>
    </row>
    <row r="852" ht="15.75" customHeight="1">
      <c r="T852" s="59"/>
    </row>
    <row r="853" ht="15.75" customHeight="1">
      <c r="T853" s="59"/>
    </row>
    <row r="854" ht="15.75" customHeight="1">
      <c r="T854" s="59"/>
    </row>
    <row r="855" ht="15.75" customHeight="1">
      <c r="T855" s="59"/>
    </row>
    <row r="856" ht="15.75" customHeight="1">
      <c r="T856" s="59"/>
    </row>
    <row r="857" ht="15.75" customHeight="1">
      <c r="T857" s="59"/>
    </row>
    <row r="858" ht="15.75" customHeight="1">
      <c r="T858" s="59"/>
    </row>
    <row r="859" ht="15.75" customHeight="1">
      <c r="T859" s="59"/>
    </row>
    <row r="860" ht="15.75" customHeight="1">
      <c r="T860" s="59"/>
    </row>
    <row r="861" ht="15.75" customHeight="1">
      <c r="T861" s="59"/>
    </row>
    <row r="862" ht="15.75" customHeight="1">
      <c r="T862" s="59"/>
    </row>
    <row r="863" ht="15.75" customHeight="1">
      <c r="T863" s="59"/>
    </row>
    <row r="864" ht="15.75" customHeight="1">
      <c r="T864" s="59"/>
    </row>
    <row r="865" ht="15.75" customHeight="1">
      <c r="T865" s="59"/>
    </row>
    <row r="866" ht="15.75" customHeight="1">
      <c r="T866" s="59"/>
    </row>
    <row r="867" ht="15.75" customHeight="1">
      <c r="T867" s="59"/>
    </row>
    <row r="868" ht="15.75" customHeight="1">
      <c r="T868" s="59"/>
    </row>
    <row r="869" ht="15.75" customHeight="1">
      <c r="T869" s="59"/>
    </row>
    <row r="870" ht="15.75" customHeight="1">
      <c r="T870" s="59"/>
    </row>
    <row r="871" ht="15.75" customHeight="1">
      <c r="T871" s="59"/>
    </row>
    <row r="872" ht="15.75" customHeight="1">
      <c r="T872" s="59"/>
    </row>
    <row r="873" ht="15.75" customHeight="1">
      <c r="T873" s="59"/>
    </row>
    <row r="874" ht="15.75" customHeight="1">
      <c r="T874" s="59"/>
    </row>
    <row r="875" ht="15.75" customHeight="1">
      <c r="T875" s="59"/>
    </row>
    <row r="876" ht="15.75" customHeight="1">
      <c r="T876" s="59"/>
    </row>
    <row r="877" ht="15.75" customHeight="1">
      <c r="T877" s="59"/>
    </row>
    <row r="878" ht="15.75" customHeight="1">
      <c r="T878" s="59"/>
    </row>
    <row r="879" ht="15.75" customHeight="1">
      <c r="T879" s="59"/>
    </row>
    <row r="880" ht="15.75" customHeight="1">
      <c r="T880" s="59"/>
    </row>
    <row r="881" ht="15.75" customHeight="1">
      <c r="T881" s="59"/>
    </row>
    <row r="882" ht="15.75" customHeight="1">
      <c r="T882" s="59"/>
    </row>
    <row r="883" ht="15.75" customHeight="1">
      <c r="T883" s="59"/>
    </row>
    <row r="884" ht="15.75" customHeight="1">
      <c r="T884" s="59"/>
    </row>
    <row r="885" ht="15.75" customHeight="1">
      <c r="T885" s="59"/>
    </row>
    <row r="886" ht="15.75" customHeight="1">
      <c r="T886" s="59"/>
    </row>
    <row r="887" ht="15.75" customHeight="1">
      <c r="T887" s="59"/>
    </row>
    <row r="888" ht="15.75" customHeight="1">
      <c r="T888" s="59"/>
    </row>
    <row r="889" ht="15.75" customHeight="1">
      <c r="T889" s="59"/>
    </row>
    <row r="890" ht="15.75" customHeight="1">
      <c r="T890" s="59"/>
    </row>
    <row r="891" ht="15.75" customHeight="1">
      <c r="T891" s="59"/>
    </row>
    <row r="892" ht="15.75" customHeight="1">
      <c r="T892" s="59"/>
    </row>
    <row r="893" ht="15.75" customHeight="1">
      <c r="T893" s="59"/>
    </row>
    <row r="894" ht="15.75" customHeight="1">
      <c r="T894" s="59"/>
    </row>
    <row r="895" ht="15.75" customHeight="1">
      <c r="T895" s="59"/>
    </row>
    <row r="896" ht="15.75" customHeight="1">
      <c r="T896" s="59"/>
    </row>
    <row r="897" ht="15.75" customHeight="1">
      <c r="T897" s="59"/>
    </row>
    <row r="898" ht="15.75" customHeight="1">
      <c r="T898" s="59"/>
    </row>
    <row r="899" ht="15.75" customHeight="1">
      <c r="T899" s="59"/>
    </row>
    <row r="900" ht="15.75" customHeight="1">
      <c r="T900" s="59"/>
    </row>
    <row r="901" ht="15.75" customHeight="1">
      <c r="T901" s="59"/>
    </row>
    <row r="902" ht="15.75" customHeight="1">
      <c r="T902" s="59"/>
    </row>
    <row r="903" ht="15.75" customHeight="1">
      <c r="T903" s="59"/>
    </row>
    <row r="904" ht="15.75" customHeight="1">
      <c r="T904" s="59"/>
    </row>
    <row r="905" ht="15.75" customHeight="1">
      <c r="T905" s="59"/>
    </row>
    <row r="906" ht="15.75" customHeight="1">
      <c r="T906" s="59"/>
    </row>
    <row r="907" ht="15.75" customHeight="1">
      <c r="T907" s="59"/>
    </row>
    <row r="908" ht="15.75" customHeight="1">
      <c r="T908" s="59"/>
    </row>
    <row r="909" ht="15.75" customHeight="1">
      <c r="T909" s="59"/>
    </row>
    <row r="910" ht="15.75" customHeight="1">
      <c r="T910" s="59"/>
    </row>
    <row r="911" ht="15.75" customHeight="1">
      <c r="T911" s="59"/>
    </row>
    <row r="912" ht="15.75" customHeight="1">
      <c r="T912" s="59"/>
    </row>
    <row r="913" ht="15.75" customHeight="1">
      <c r="T913" s="59"/>
    </row>
    <row r="914" ht="15.75" customHeight="1">
      <c r="T914" s="59"/>
    </row>
    <row r="915" ht="15.75" customHeight="1">
      <c r="T915" s="59"/>
    </row>
    <row r="916" ht="15.75" customHeight="1">
      <c r="T916" s="59"/>
    </row>
    <row r="917" ht="15.75" customHeight="1">
      <c r="T917" s="59"/>
    </row>
    <row r="918" ht="15.75" customHeight="1">
      <c r="T918" s="59"/>
    </row>
    <row r="919" ht="15.75" customHeight="1">
      <c r="T919" s="59"/>
    </row>
    <row r="920" ht="15.75" customHeight="1">
      <c r="T920" s="59"/>
    </row>
    <row r="921" ht="15.75" customHeight="1">
      <c r="T921" s="59"/>
    </row>
    <row r="922" ht="15.75" customHeight="1">
      <c r="T922" s="59"/>
    </row>
    <row r="923" ht="15.75" customHeight="1">
      <c r="T923" s="59"/>
    </row>
    <row r="924" ht="15.75" customHeight="1">
      <c r="T924" s="59"/>
    </row>
    <row r="925" ht="15.75" customHeight="1">
      <c r="T925" s="59"/>
    </row>
    <row r="926" ht="15.75" customHeight="1">
      <c r="T926" s="59"/>
    </row>
    <row r="927" ht="15.75" customHeight="1">
      <c r="T927" s="59"/>
    </row>
    <row r="928" ht="15.75" customHeight="1">
      <c r="T928" s="59"/>
    </row>
    <row r="929" ht="15.75" customHeight="1">
      <c r="T929" s="59"/>
    </row>
    <row r="930" ht="15.75" customHeight="1">
      <c r="T930" s="59"/>
    </row>
    <row r="931" ht="15.75" customHeight="1">
      <c r="T931" s="59"/>
    </row>
    <row r="932" ht="15.75" customHeight="1">
      <c r="T932" s="59"/>
    </row>
    <row r="933" ht="15.75" customHeight="1">
      <c r="T933" s="59"/>
    </row>
    <row r="934" ht="15.75" customHeight="1">
      <c r="T934" s="59"/>
    </row>
    <row r="935" ht="15.75" customHeight="1">
      <c r="T935" s="59"/>
    </row>
    <row r="936" ht="15.75" customHeight="1">
      <c r="T936" s="59"/>
    </row>
    <row r="937" ht="15.75" customHeight="1">
      <c r="T937" s="59"/>
    </row>
    <row r="938" ht="15.75" customHeight="1">
      <c r="T938" s="59"/>
    </row>
    <row r="939" ht="15.75" customHeight="1">
      <c r="T939" s="59"/>
    </row>
    <row r="940" ht="15.75" customHeight="1">
      <c r="T940" s="59"/>
    </row>
    <row r="941" ht="15.75" customHeight="1">
      <c r="T941" s="59"/>
    </row>
    <row r="942" ht="15.75" customHeight="1">
      <c r="T942" s="59"/>
    </row>
    <row r="943" ht="15.75" customHeight="1">
      <c r="T943" s="59"/>
    </row>
    <row r="944" ht="15.75" customHeight="1">
      <c r="T944" s="59"/>
    </row>
    <row r="945" ht="15.75" customHeight="1">
      <c r="T945" s="59"/>
    </row>
    <row r="946" ht="15.75" customHeight="1">
      <c r="T946" s="59"/>
    </row>
    <row r="947" ht="15.75" customHeight="1">
      <c r="T947" s="59"/>
    </row>
    <row r="948" ht="15.75" customHeight="1">
      <c r="T948" s="59"/>
    </row>
    <row r="949" ht="15.75" customHeight="1">
      <c r="T949" s="59"/>
    </row>
    <row r="950" ht="15.75" customHeight="1">
      <c r="T950" s="59"/>
    </row>
    <row r="951" ht="15.75" customHeight="1">
      <c r="T951" s="59"/>
    </row>
    <row r="952" ht="15.75" customHeight="1">
      <c r="T952" s="59"/>
    </row>
    <row r="953" ht="15.75" customHeight="1">
      <c r="T953" s="59"/>
    </row>
    <row r="954" ht="15.75" customHeight="1">
      <c r="T954" s="59"/>
    </row>
    <row r="955" ht="15.75" customHeight="1">
      <c r="T955" s="59"/>
    </row>
    <row r="956" ht="15.75" customHeight="1">
      <c r="T956" s="59"/>
    </row>
    <row r="957" ht="15.75" customHeight="1">
      <c r="T957" s="59"/>
    </row>
    <row r="958" ht="15.75" customHeight="1">
      <c r="T958" s="59"/>
    </row>
    <row r="959" ht="15.75" customHeight="1">
      <c r="T959" s="59"/>
    </row>
    <row r="960" ht="15.75" customHeight="1">
      <c r="T960" s="59"/>
    </row>
    <row r="961" ht="15.75" customHeight="1">
      <c r="T961" s="59"/>
    </row>
    <row r="962" ht="15.75" customHeight="1">
      <c r="T962" s="59"/>
    </row>
    <row r="963" ht="15.75" customHeight="1">
      <c r="T963" s="59"/>
    </row>
    <row r="964" ht="15.75" customHeight="1">
      <c r="T964" s="59"/>
    </row>
    <row r="965" ht="15.75" customHeight="1">
      <c r="T965" s="59"/>
    </row>
    <row r="966" ht="15.75" customHeight="1">
      <c r="T966" s="59"/>
    </row>
    <row r="967" ht="15.75" customHeight="1">
      <c r="T967" s="59"/>
    </row>
    <row r="968" ht="15.75" customHeight="1">
      <c r="T968" s="59"/>
    </row>
    <row r="969" ht="15.75" customHeight="1">
      <c r="T969" s="59"/>
    </row>
    <row r="970" ht="15.75" customHeight="1">
      <c r="T970" s="59"/>
    </row>
    <row r="971" ht="15.75" customHeight="1">
      <c r="T971" s="59"/>
    </row>
    <row r="972" ht="15.75" customHeight="1">
      <c r="T972" s="59"/>
    </row>
    <row r="973" ht="15.75" customHeight="1">
      <c r="T973" s="59"/>
    </row>
    <row r="974" ht="15.75" customHeight="1">
      <c r="T974" s="59"/>
    </row>
    <row r="975" ht="15.75" customHeight="1">
      <c r="T975" s="59"/>
    </row>
    <row r="976" ht="15.75" customHeight="1">
      <c r="T976" s="59"/>
    </row>
    <row r="977" ht="15.75" customHeight="1">
      <c r="T977" s="59"/>
    </row>
    <row r="978" ht="15.75" customHeight="1">
      <c r="T978" s="59"/>
    </row>
    <row r="979" ht="15.75" customHeight="1">
      <c r="T979" s="59"/>
    </row>
    <row r="980" ht="15.75" customHeight="1">
      <c r="T980" s="59"/>
    </row>
    <row r="981" ht="15.75" customHeight="1">
      <c r="T981" s="59"/>
    </row>
    <row r="982" ht="15.75" customHeight="1">
      <c r="T982" s="59"/>
    </row>
    <row r="983" ht="15.75" customHeight="1">
      <c r="T983" s="59"/>
    </row>
    <row r="984" ht="15.75" customHeight="1">
      <c r="T984" s="59"/>
    </row>
    <row r="985" ht="15.75" customHeight="1">
      <c r="T985" s="59"/>
    </row>
    <row r="986" ht="15.75" customHeight="1">
      <c r="T986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40" t="s">
        <v>70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>
      <c r="A2" s="141" t="s">
        <v>71</v>
      </c>
      <c r="B2" s="142">
        <v>3.0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>
      <c r="A3" s="142" t="s">
        <v>72</v>
      </c>
      <c r="B3" s="142">
        <v>1.0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>
      <c r="A4" s="142" t="s">
        <v>73</v>
      </c>
      <c r="B4" s="142">
        <v>0.0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</row>
    <row r="5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</row>
    <row r="6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>
      <c r="A12" s="88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>
      <c r="A13" s="88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ht="15.75" customHeight="1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ht="15.75" customHeight="1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</row>
    <row r="23" ht="15.75" customHeight="1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</row>
    <row r="24" ht="15.75" customHeight="1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ht="15.75" customHeight="1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ht="15.75" customHeight="1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ht="15.75" customHeight="1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ht="15.75" customHeight="1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</row>
    <row r="29" ht="15.75" customHeight="1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</row>
    <row r="30" ht="15.75" customHeight="1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</row>
    <row r="31" ht="15.75" customHeight="1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</row>
    <row r="32" ht="15.75" customHeight="1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</row>
    <row r="33" ht="15.75" customHeight="1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</row>
    <row r="34" ht="15.75" customHeight="1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</row>
    <row r="35" ht="15.75" customHeight="1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</row>
    <row r="36" ht="15.75" customHeight="1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</row>
    <row r="37" ht="15.75" customHeight="1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</row>
    <row r="38" ht="15.75" customHeight="1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ht="15.75" customHeight="1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ht="15.75" customHeight="1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</row>
    <row r="41" ht="15.75" customHeight="1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ht="15.75" customHeight="1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ht="15.75" customHeight="1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</row>
    <row r="44" ht="15.75" customHeight="1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</row>
    <row r="45" ht="15.75" customHeight="1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</row>
    <row r="46" ht="15.75" customHeight="1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</row>
    <row r="47" ht="15.75" customHeight="1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</row>
    <row r="48" ht="15.75" customHeight="1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</row>
    <row r="49" ht="15.75" customHeight="1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</row>
    <row r="50" ht="15.75" customHeight="1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</row>
    <row r="51" ht="15.75" customHeight="1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</row>
    <row r="52" ht="15.75" customHeight="1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</row>
    <row r="53" ht="15.7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</row>
    <row r="54" ht="15.7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</row>
    <row r="55" ht="15.7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</row>
    <row r="56" ht="15.7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</row>
    <row r="58" ht="15.7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