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<sst xmlns="http://schemas.openxmlformats.org/spreadsheetml/2006/main" count="392" uniqueCount="74">
  <si>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</si>
  <si>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</si>
  <si>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</si>
  <si>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</si>
  <si>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</si>
  <si>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</si>
  <si>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</si>
  <si>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</si>
  <si>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</si>
  <si>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</si>
  <si>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</si>
  <si>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</si>
  <si>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</si>
  <si>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</si>
  <si>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</si>
  <si>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</si>
  <si>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</si>
  <si>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</si>
  <si>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</si>
  <si>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</si>
  <si>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</si>
  <si>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</si>
  <si>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</si>
  <si>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</si>
  <si>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</si>
  <si>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</si>
  <si>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</si>
  <si>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Ренат И.</t>
  </si>
  <si>
    <t>США</t>
  </si>
  <si>
    <t>Slippers</t>
  </si>
  <si>
    <t>Алексей К.</t>
  </si>
  <si>
    <t>Швеция</t>
  </si>
  <si>
    <t>Mutabor102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</si>
  <si>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</si>
  <si>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</si>
  <si>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</si>
  <si>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</si>
  <si>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</si>
  <si>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</si>
  <si>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</si>
  <si>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</si>
  <si>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</si>
  <si>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</si>
  <si>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</si>
  <si>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</si>
  <si>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</si>
  <si>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</si>
  <si>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</si>
  <si>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</si>
  <si>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</si>
  <si>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</si>
  <si>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</si>
  <si>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</si>
  <si>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</si>
  <si>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</si>
  <si>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>Эмиль С.</t>
  </si>
  <si>
    <t>Emqa</t>
  </si>
  <si>
    <t>Арсений Д.</t>
  </si>
  <si>
    <t>void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</si>
  <si>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</si>
  <si>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</si>
  <si>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</si>
  <si>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</si>
  <si>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</si>
  <si>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</si>
  <si>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</si>
  <si>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 xml:space="preserve">Руслан С. </t>
  </si>
  <si>
    <t>rio2k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</si>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</sst>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  <font>
      <sz val="11.0"/>
      <color rgb="FF1F1F1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readingOrder="0"/>
    </xf>
    <xf borderId="6" fillId="0" fontId="13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13" numFmtId="0" xfId="0" applyAlignment="1" applyBorder="1" applyFont="1">
      <alignment horizontal="center" readingOrder="0" vertical="center"/>
    </xf>
    <xf borderId="6" fillId="3" fontId="13" numFmtId="0" xfId="0" applyAlignment="1" applyBorder="1" applyFont="1">
      <alignment horizontal="center" vertical="bottom"/>
    </xf>
    <xf borderId="6" fillId="3" fontId="30" numFmtId="164" xfId="0" applyAlignment="1" applyBorder="1" applyFont="1" applyNumberFormat="1">
      <alignment horizontal="center" readingOrder="0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6</v>
      </c>
      <c r="AI3" s="22">
        <f t="array" ref="AI3">SUM(('ТУР1'!home=AF3)*(homescore=visitorscore)*ISNUMBER(visitorscore),(visitor=AF3)*(visitorscore=homescore)*ISNUMBER(homescore))</f>
        <v>18</v>
      </c>
      <c r="AJ3" s="27">
        <f t="array" ref="AJ3">SUM(('ТУР1'!home=AF3)*(homescore&lt;visitorscore),(visitor=AF3)*(visitorscore&lt;homescore))</f>
        <v>4</v>
      </c>
      <c r="AK3" s="22">
        <f t="array" ref="AK3">SUMIF('ТУР1'!home,AF3,homescore)+SUMIF(visitor,AF3,visitorscore)</f>
        <v>35</v>
      </c>
      <c r="AL3" s="27">
        <f t="array" ref="AL3">SUMIF('ТУР1'!home,AF3,visitorscore)+SUMIF(visitor,AF3,homescore)</f>
        <v>33</v>
      </c>
      <c r="AM3" s="27">
        <f t="shared" ref="AM3:AM5" si="2">AK3-AL3</f>
        <v>2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3600020035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12</v>
      </c>
      <c r="Y4" s="20">
        <f t="array" ref="Y4">VLOOKUP($U4,$AF$3:$AN$5,5,0)</f>
        <v>7</v>
      </c>
      <c r="Z4" s="20">
        <f t="array" ref="Z4">VLOOKUP($U4,$AF$3:$AN$5,6,0)</f>
        <v>38</v>
      </c>
      <c r="AA4" s="20">
        <f t="array" ref="AA4">VLOOKUP($U4,$AF$3:$AN$5,7,0)</f>
        <v>34</v>
      </c>
      <c r="AB4" s="20">
        <f t="array" ref="AB4">VLOOKUP($U4,$AF$3:$AN$5,8,0)</f>
        <v>4</v>
      </c>
      <c r="AC4" s="20">
        <f t="array" ref="AC4">VLOOKUP($U4,$AF$3:$AN$5,9,0)</f>
        <v>39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5</v>
      </c>
      <c r="AI4" s="22">
        <f t="array" ref="AI4">SUM(('ТУР1'!home=AF4)*(homescore=visitorscore)*ISNUMBER(visitorscore),(visitor=AF4)*(visitorscore=homescore)*ISNUMBER(homescore))</f>
        <v>14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39</v>
      </c>
      <c r="AM4" s="27">
        <f t="shared" si="2"/>
        <v>-6</v>
      </c>
      <c r="AN4" s="22">
        <f t="array" ref="AN4">AH4*Options!$B$2+AI4*Options!$B$3+AJ4*Options!$B$4+VLOOKUP(AF4,$E$4:$F$8,2,0)</f>
        <v>29</v>
      </c>
      <c r="AO4" s="28">
        <f t="shared" si="3"/>
        <v>2899940033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18</v>
      </c>
      <c r="Y5" s="20">
        <f t="array" ref="Y5">VLOOKUP($U5,$AF$3:$AN$5,5,0)</f>
        <v>4</v>
      </c>
      <c r="Z5" s="20">
        <f t="array" ref="Z5">VLOOKUP($U5,$AF$3:$AN$5,6,0)</f>
        <v>35</v>
      </c>
      <c r="AA5" s="20">
        <f t="array" ref="AA5">VLOOKUP($U5,$AF$3:$AN$5,7,0)</f>
        <v>33</v>
      </c>
      <c r="AB5" s="20">
        <f t="array" ref="AB5">VLOOKUP($U5,$AF$3:$AN$5,8,0)</f>
        <v>2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9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38</v>
      </c>
      <c r="AL5" s="27">
        <f t="array" ref="AL5">SUMIF('ТУР1'!home,AF5,visitorscore)+SUMIF(visitor,AF5,homescore)</f>
        <v>34</v>
      </c>
      <c r="AM5" s="27">
        <f t="shared" si="2"/>
        <v>4</v>
      </c>
      <c r="AN5" s="22">
        <f t="array" ref="AN5">AH5*Options!$B$2+AI5*Options!$B$3+AJ5*Options!$B$4+VLOOKUP(AF5,$E$4:$F$8,2,0)</f>
        <v>39</v>
      </c>
      <c r="AO5" s="28">
        <f t="shared" si="3"/>
        <v>3900040038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14</v>
      </c>
      <c r="Y6" s="20">
        <f t="array" ref="Y6">VLOOKUP($U6,$AF$3:$AN$5,5,0)</f>
        <v>9</v>
      </c>
      <c r="Z6" s="20">
        <f t="array" ref="Z6">VLOOKUP($U6,$AF$3:$AN$5,6,0)</f>
        <v>33</v>
      </c>
      <c r="AA6" s="20">
        <f t="array" ref="AA6">VLOOKUP($U6,$AF$3:$AN$5,7,0)</f>
        <v>39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Handzus</v>
      </c>
      <c r="F12" s="48" t="str">
        <f t="shared" ref="F12:F17" si="7">$E$5</f>
        <v>Slippers</v>
      </c>
      <c r="G12" s="41">
        <f t="shared" ref="G12:G53" si="8">SUM(K12)</f>
        <v>2</v>
      </c>
      <c r="H12" s="19"/>
      <c r="I12" s="41">
        <f t="shared" ref="I12:I18" si="9">SUM(L12)</f>
        <v>1</v>
      </c>
      <c r="J12" s="19"/>
      <c r="K12" s="48">
        <v>2.0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Handzus  - (США) Slippers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Handzus</v>
      </c>
      <c r="F13" s="48" t="str">
        <f t="shared" si="7"/>
        <v>Slippers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Handzus  - (США) Slippers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Handzus</v>
      </c>
      <c r="F14" s="48" t="str">
        <f t="shared" si="7"/>
        <v>Slippers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Handzus  - (США) Slippers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Mutabor102</v>
      </c>
      <c r="F15" s="48" t="str">
        <f t="shared" si="7"/>
        <v>Slippers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Mutabor102  - (США) Slippers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Mutabor102</v>
      </c>
      <c r="F16" s="48" t="str">
        <f t="shared" si="7"/>
        <v>Slippers</v>
      </c>
      <c r="G16" s="41">
        <f t="shared" si="8"/>
        <v>3</v>
      </c>
      <c r="H16" s="19"/>
      <c r="I16" s="41">
        <f t="shared" si="9"/>
        <v>1</v>
      </c>
      <c r="J16" s="19"/>
      <c r="K16" s="48">
        <v>3.0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Mutabor102  - (США) Slippers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Mutabor102</v>
      </c>
      <c r="F17" s="48" t="str">
        <f t="shared" si="7"/>
        <v>Slippers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Mutabor102  - (США) Slippers</v>
      </c>
      <c r="V17" s="12" t="str">
        <f t="shared" si="11"/>
        <v>2:2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Mutabor102</v>
      </c>
      <c r="F18" s="48" t="str">
        <f t="shared" ref="F18:F23" si="15">$E$4</f>
        <v>Handzus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Mutabor102  - (Канада) Handzus</v>
      </c>
      <c r="V18" s="12" t="str">
        <f t="shared" si="11"/>
        <v>2:2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Mutabor102</v>
      </c>
      <c r="F19" s="48" t="str">
        <f t="shared" si="15"/>
        <v>Handzus</v>
      </c>
      <c r="G19" s="41">
        <f t="shared" si="8"/>
        <v>2</v>
      </c>
      <c r="H19" s="19"/>
      <c r="I19" s="41">
        <f t="shared" ref="I19:I23" si="16">SUM(L19,O19)</f>
        <v>3</v>
      </c>
      <c r="J19" s="19"/>
      <c r="K19" s="48">
        <v>2.0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Mutabor102  - (Канада) Handzus</v>
      </c>
      <c r="V19" s="12" t="str">
        <f t="shared" si="11"/>
        <v>2:3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Mutabor102</v>
      </c>
      <c r="F20" s="48" t="str">
        <f t="shared" si="15"/>
        <v>Handzus</v>
      </c>
      <c r="G20" s="41">
        <f t="shared" si="8"/>
        <v>2</v>
      </c>
      <c r="H20" s="19"/>
      <c r="I20" s="41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Mutabor102  - (Канада) Handzus</v>
      </c>
      <c r="V20" s="12" t="str">
        <f t="shared" si="11"/>
        <v>2:2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Slippers</v>
      </c>
      <c r="F21" s="48" t="str">
        <f t="shared" si="15"/>
        <v>Handzus</v>
      </c>
      <c r="G21" s="41">
        <f t="shared" si="8"/>
        <v>0</v>
      </c>
      <c r="H21" s="19"/>
      <c r="I21" s="41">
        <f t="shared" si="16"/>
        <v>0</v>
      </c>
      <c r="J21" s="19"/>
      <c r="K21" s="48">
        <v>0.0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Slippers  - (Канада) Handzus</v>
      </c>
      <c r="V21" s="12" t="str">
        <f t="shared" si="11"/>
        <v>0:0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Slippers</v>
      </c>
      <c r="F22" s="48" t="str">
        <f t="shared" si="15"/>
        <v>Handzus</v>
      </c>
      <c r="G22" s="41">
        <f t="shared" si="8"/>
        <v>3</v>
      </c>
      <c r="H22" s="19"/>
      <c r="I22" s="41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Slippers  - (Канада)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Slippers</v>
      </c>
      <c r="F23" s="48" t="str">
        <f t="shared" si="15"/>
        <v>Handzus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Slippers  - (Канада)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Slippers</v>
      </c>
      <c r="F24" s="52" t="str">
        <f t="shared" ref="F24:F29" si="20">$E$6</f>
        <v>Mutabor102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Slippers  - (Швеция) Mutabor102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Slippers</v>
      </c>
      <c r="F25" s="52" t="str">
        <f t="shared" si="20"/>
        <v>Mutabor102</v>
      </c>
      <c r="G25" s="41">
        <f t="shared" si="8"/>
        <v>1</v>
      </c>
      <c r="H25" s="19"/>
      <c r="I25" s="41">
        <f t="shared" si="21"/>
        <v>2</v>
      </c>
      <c r="J25" s="19"/>
      <c r="K25" s="48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Slippers  - (Швеция) Mutabor102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Slippers</v>
      </c>
      <c r="F26" s="52" t="str">
        <f t="shared" si="20"/>
        <v>Mutabor102</v>
      </c>
      <c r="G26" s="41">
        <f t="shared" si="8"/>
        <v>0</v>
      </c>
      <c r="H26" s="19"/>
      <c r="I26" s="41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Slippers  - (Швеция) Mutabor102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Handzus</v>
      </c>
      <c r="F27" s="52" t="str">
        <f t="shared" si="20"/>
        <v>Mutabor102</v>
      </c>
      <c r="G27" s="41">
        <f t="shared" si="8"/>
        <v>1</v>
      </c>
      <c r="H27" s="19"/>
      <c r="I27" s="41">
        <f t="shared" si="21"/>
        <v>1</v>
      </c>
      <c r="J27" s="19"/>
      <c r="K27" s="48">
        <v>1.0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Handzus  - (Швеция) Mutabor102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Handzus</v>
      </c>
      <c r="F28" s="52" t="str">
        <f t="shared" si="20"/>
        <v>Mutabor102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Handzus  - (Швеция) Mutabor102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Handzus</v>
      </c>
      <c r="F29" s="52" t="str">
        <f t="shared" si="20"/>
        <v>Mutabor102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Handzus  - (Швеция) Mutabor102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Handzus</v>
      </c>
      <c r="F30" s="48" t="str">
        <f t="shared" ref="F30:F35" si="25">$E$5</f>
        <v>Slippers</v>
      </c>
      <c r="G30" s="41">
        <f t="shared" si="8"/>
        <v>1</v>
      </c>
      <c r="H30" s="19"/>
      <c r="I30" s="41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Handzus  - (США) Slippers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Handzus</v>
      </c>
      <c r="F31" s="48" t="str">
        <f t="shared" si="25"/>
        <v>Slippers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Handzus  - (США) Slippers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Handzus</v>
      </c>
      <c r="F32" s="48" t="str">
        <f t="shared" si="25"/>
        <v>Slippers</v>
      </c>
      <c r="G32" s="41">
        <f t="shared" si="8"/>
        <v>0</v>
      </c>
      <c r="H32" s="19"/>
      <c r="I32" s="41">
        <f t="shared" si="26"/>
        <v>0</v>
      </c>
      <c r="J32" s="19"/>
      <c r="K32" s="48">
        <v>0.0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Handzus  - (США) Slippers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Mutabor102</v>
      </c>
      <c r="F33" s="48" t="str">
        <f t="shared" si="25"/>
        <v>Slippers</v>
      </c>
      <c r="G33" s="41">
        <f t="shared" si="8"/>
        <v>1</v>
      </c>
      <c r="H33" s="19"/>
      <c r="I33" s="41">
        <f t="shared" si="26"/>
        <v>2</v>
      </c>
      <c r="J33" s="19"/>
      <c r="K33" s="48">
        <v>1.0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Mutabor102  - (США) Slippers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Mutabor102</v>
      </c>
      <c r="F34" s="48" t="str">
        <f t="shared" si="25"/>
        <v>Slippers</v>
      </c>
      <c r="G34" s="41">
        <f t="shared" si="8"/>
        <v>2</v>
      </c>
      <c r="H34" s="19"/>
      <c r="I34" s="41">
        <f t="shared" si="26"/>
        <v>1</v>
      </c>
      <c r="J34" s="19"/>
      <c r="K34" s="48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Mutabor102  - (США) Slippers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Mutabor102</v>
      </c>
      <c r="F35" s="48" t="str">
        <f t="shared" si="25"/>
        <v>Slippers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Mutabor102  - (США) Slippers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Mutabor102</v>
      </c>
      <c r="F36" s="48" t="str">
        <f t="shared" ref="F36:F41" si="30">$E$4</f>
        <v>Handzus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Mutabor102  - (Канада)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Mutabor102</v>
      </c>
      <c r="F37" s="48" t="str">
        <f t="shared" si="30"/>
        <v>Handzus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Mutabor102  - (Канада) Handzus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Mutabor102</v>
      </c>
      <c r="F38" s="48" t="str">
        <f t="shared" si="30"/>
        <v>Handzus</v>
      </c>
      <c r="G38" s="41">
        <f t="shared" si="8"/>
        <v>0</v>
      </c>
      <c r="H38" s="19"/>
      <c r="I38" s="41">
        <f t="shared" si="31"/>
        <v>2</v>
      </c>
      <c r="J38" s="19"/>
      <c r="K38" s="48">
        <v>0.0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Mutabor102  - (Канада) Handzus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Slippers</v>
      </c>
      <c r="F39" s="48" t="str">
        <f t="shared" si="30"/>
        <v>Handzus</v>
      </c>
      <c r="G39" s="41">
        <f t="shared" si="8"/>
        <v>3</v>
      </c>
      <c r="H39" s="19"/>
      <c r="I39" s="41">
        <f t="shared" si="31"/>
        <v>3</v>
      </c>
      <c r="J39" s="19"/>
      <c r="K39" s="48">
        <v>3.0</v>
      </c>
      <c r="L39" s="48">
        <v>3.0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Slippers  - (Канада) Handzus</v>
      </c>
      <c r="V39" s="12" t="str">
        <f t="shared" si="11"/>
        <v>3:3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Slippers</v>
      </c>
      <c r="F40" s="48" t="str">
        <f t="shared" si="30"/>
        <v>Handzus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Slippers  - (Канада)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Slippers</v>
      </c>
      <c r="F41" s="48" t="str">
        <f t="shared" si="30"/>
        <v>Handzus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Slippers  - (Канада) Handzus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Slippers</v>
      </c>
      <c r="F42" s="48" t="str">
        <f t="shared" ref="F42:F47" si="35">$E$6</f>
        <v>Mutabor102</v>
      </c>
      <c r="G42" s="41">
        <f t="shared" si="8"/>
        <v>2</v>
      </c>
      <c r="H42" s="19"/>
      <c r="I42" s="41">
        <f t="shared" si="31"/>
        <v>1</v>
      </c>
      <c r="J42" s="19"/>
      <c r="K42" s="48">
        <v>2.0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Slippers  - (Швеция) Mutabor102</v>
      </c>
      <c r="V42" s="12" t="str">
        <f t="shared" si="11"/>
        <v>2:1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Slippers</v>
      </c>
      <c r="F43" s="48" t="str">
        <f t="shared" si="35"/>
        <v>Mutabor102</v>
      </c>
      <c r="G43" s="41">
        <f t="shared" si="8"/>
        <v>0</v>
      </c>
      <c r="H43" s="19"/>
      <c r="I43" s="41">
        <f t="shared" ref="I43:I47" si="36">SUM(L43,O43)</f>
        <v>0</v>
      </c>
      <c r="J43" s="19"/>
      <c r="K43" s="48">
        <v>0.0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Slippers  - (Швеция) Mutabor102</v>
      </c>
      <c r="V43" s="12" t="str">
        <f t="shared" si="11"/>
        <v>0:0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Slippers</v>
      </c>
      <c r="F44" s="48" t="str">
        <f t="shared" si="35"/>
        <v>Mutabor102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Slippers  - (Швеция) Mutabor102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Handzus</v>
      </c>
      <c r="F45" s="48" t="str">
        <f t="shared" si="35"/>
        <v>Mutabor102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Handzus  - (Швеция) Mutabor102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Handzus</v>
      </c>
      <c r="F46" s="48" t="str">
        <f t="shared" si="35"/>
        <v>Mutabor102</v>
      </c>
      <c r="G46" s="41">
        <f t="shared" si="8"/>
        <v>0</v>
      </c>
      <c r="H46" s="19"/>
      <c r="I46" s="41">
        <f t="shared" si="36"/>
        <v>2</v>
      </c>
      <c r="J46" s="19"/>
      <c r="K46" s="48">
        <v>0.0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Handzus  - (Швеция) Mutabor102</v>
      </c>
      <c r="V46" s="12" t="str">
        <f t="shared" si="11"/>
        <v>0:2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Handzus</v>
      </c>
      <c r="F47" s="48" t="str">
        <f t="shared" si="35"/>
        <v>Mutabor102</v>
      </c>
      <c r="G47" s="41">
        <f t="shared" si="8"/>
        <v>2</v>
      </c>
      <c r="H47" s="19"/>
      <c r="I47" s="41">
        <f t="shared" si="36"/>
        <v>1</v>
      </c>
      <c r="J47" s="19"/>
      <c r="K47" s="48">
        <v>2.0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Handzus  - (Швеция) Mutabor102</v>
      </c>
      <c r="V47" s="12" t="str">
        <f t="shared" si="11"/>
        <v>2:1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Handzus</v>
      </c>
      <c r="F48" s="48" t="str">
        <f t="shared" ref="F48:F51" si="40">$E$5</f>
        <v>Slippers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Handzus  - (США) Slippers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Handzus</v>
      </c>
      <c r="F49" s="48" t="str">
        <f t="shared" si="40"/>
        <v>Slippers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Handzus  - (США) Slippers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Mutabor102</v>
      </c>
      <c r="F50" s="48" t="str">
        <f t="shared" si="40"/>
        <v>Slippers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Mutabor102  - (США) Slippers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Mutabor102</v>
      </c>
      <c r="F51" s="48" t="str">
        <f t="shared" si="40"/>
        <v>Slippers</v>
      </c>
      <c r="G51" s="41">
        <f t="shared" si="8"/>
        <v>2</v>
      </c>
      <c r="H51" s="19"/>
      <c r="I51" s="41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Mutabor102  - (США) Slippers</v>
      </c>
      <c r="V51" s="12" t="str">
        <f t="shared" si="11"/>
        <v>2:2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Mutabor102</v>
      </c>
      <c r="F52" s="48" t="str">
        <f t="shared" ref="F52:F53" si="45">$E$4</f>
        <v>Handzus</v>
      </c>
      <c r="G52" s="41">
        <f t="shared" si="8"/>
        <v>0</v>
      </c>
      <c r="H52" s="19"/>
      <c r="I52" s="41">
        <f t="shared" si="41"/>
        <v>0</v>
      </c>
      <c r="J52" s="19"/>
      <c r="K52" s="48">
        <v>0.0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Mutabor102  - (Канада) Handzus</v>
      </c>
      <c r="V52" s="12" t="str">
        <f t="shared" si="11"/>
        <v>0:0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Mutabor102</v>
      </c>
      <c r="F53" s="48" t="str">
        <f t="shared" si="45"/>
        <v>Handzus</v>
      </c>
      <c r="G53" s="41">
        <f t="shared" si="8"/>
        <v>0</v>
      </c>
      <c r="H53" s="19"/>
      <c r="I53" s="41">
        <f t="shared" si="41"/>
        <v>0</v>
      </c>
      <c r="J53" s="19"/>
      <c r="K53" s="48">
        <v>0.0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Mutabor102  - (Канада) Handzus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5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33</v>
      </c>
      <c r="AM3" s="27">
        <f t="shared" ref="AM3:AM5" si="2">AK3-AL3</f>
        <v>10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4700100043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5</v>
      </c>
      <c r="Y4" s="20">
        <f t="array" ref="Y4">VLOOKUP($U4,$AF$3:$AN$5,5,0)</f>
        <v>9</v>
      </c>
      <c r="Z4" s="20">
        <f t="array" ref="Z4">VLOOKUP($U4,$AF$3:$AN$5,6,0)</f>
        <v>43</v>
      </c>
      <c r="AA4" s="20">
        <f t="array" ref="AA4">VLOOKUP($U4,$AF$3:$AN$5,7,0)</f>
        <v>33</v>
      </c>
      <c r="AB4" s="20">
        <f t="array" ref="AB4">VLOOKUP($U4,$AF$3:$AN$5,8,0)</f>
        <v>10</v>
      </c>
      <c r="AC4" s="20">
        <f t="array" ref="AC4">VLOOKUP($U4,$AF$3:$AN$5,9,0)</f>
        <v>47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7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15</v>
      </c>
      <c r="AK4" s="22">
        <f t="array" ref="AK4">SUMIF('ТУР1'!home,AF4,'ТУР2'!homescore)+SUMIF('ТУР2'!visitor,AF4,'ТУР2'!visitorscore)</f>
        <v>30</v>
      </c>
      <c r="AL4" s="27">
        <f t="array" ref="AL4">SUMIF('ТУР1'!home,AF4,'ТУР2'!visitorscore)+SUMIF('ТУР2'!visitor,AF4,'ТУР2'!homescore)</f>
        <v>44</v>
      </c>
      <c r="AM4" s="27">
        <f t="shared" si="2"/>
        <v>-14</v>
      </c>
      <c r="AN4" s="22">
        <f t="array" ref="AN4">AH4*Options!$B$2+AI4*Options!$B$3+AJ4*Options!$B$4+VLOOKUP(AF4,$E$4:$F$8,2,0)</f>
        <v>27</v>
      </c>
      <c r="AO4" s="28">
        <f t="shared" si="3"/>
        <v>2699860030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44</v>
      </c>
      <c r="AA5" s="20">
        <f t="array" ref="AA5">VLOOKUP($U5,$AF$3:$AN$5,7,0)</f>
        <v>40</v>
      </c>
      <c r="AB5" s="20">
        <f t="array" ref="AB5">VLOOKUP($U5,$AF$3:$AN$5,8,0)</f>
        <v>4</v>
      </c>
      <c r="AC5" s="20">
        <f t="array" ref="AC5">VLOOKUP($U5,$AF$3:$AN$5,9,0)</f>
        <v>43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12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9</v>
      </c>
      <c r="AK5" s="22">
        <f t="array" ref="AK5">SUMIF('ТУР1'!home,AF5,'ТУР2'!homescore)+SUMIF('ТУР2'!visitor,AF5,'ТУР2'!visitorscore)</f>
        <v>44</v>
      </c>
      <c r="AL5" s="27">
        <f t="array" ref="AL5">SUMIF('ТУР1'!home,AF5,'ТУР2'!visitorscore)+SUMIF('ТУР2'!visitor,AF5,'ТУР2'!homescore)</f>
        <v>40</v>
      </c>
      <c r="AM5" s="27">
        <f t="shared" si="2"/>
        <v>4</v>
      </c>
      <c r="AN5" s="22">
        <f t="array" ref="AN5">AH5*Options!$B$2+AI5*Options!$B$3+AJ5*Options!$B$4+VLOOKUP(AF5,$E$4:$F$8,2,0)</f>
        <v>43</v>
      </c>
      <c r="AO5" s="28">
        <f t="shared" si="3"/>
        <v>4300040044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6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44</v>
      </c>
      <c r="AB6" s="20">
        <f t="array" ref="AB6">VLOOKUP($U6,$AF$3:$AN$5,8,0)</f>
        <v>-14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Handzus</v>
      </c>
      <c r="F12" s="48" t="str">
        <f t="shared" ref="F12:F17" si="7">$E$5</f>
        <v>Slippers</v>
      </c>
      <c r="G12" s="41">
        <f t="shared" ref="G12:G53" si="8">SUM(K12)</f>
        <v>1</v>
      </c>
      <c r="H12" s="19"/>
      <c r="I12" s="41">
        <f t="shared" ref="I12:I18" si="9">SUM(L12)</f>
        <v>0</v>
      </c>
      <c r="J12" s="19"/>
      <c r="K12" s="48">
        <v>1.0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Handzus  - (Чехия) Slippers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Handzus</v>
      </c>
      <c r="F13" s="48" t="str">
        <f t="shared" si="7"/>
        <v>Slippers</v>
      </c>
      <c r="G13" s="41">
        <f t="shared" si="8"/>
        <v>3</v>
      </c>
      <c r="H13" s="19"/>
      <c r="I13" s="41">
        <f t="shared" si="9"/>
        <v>1</v>
      </c>
      <c r="J13" s="19"/>
      <c r="K13" s="48">
        <v>3.0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Handzus  - (Чехия) Slippers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Handzus</v>
      </c>
      <c r="F14" s="48" t="str">
        <f t="shared" si="7"/>
        <v>Slippers</v>
      </c>
      <c r="G14" s="41">
        <f t="shared" si="8"/>
        <v>1</v>
      </c>
      <c r="H14" s="19"/>
      <c r="I14" s="41">
        <f t="shared" si="9"/>
        <v>0</v>
      </c>
      <c r="J14" s="19"/>
      <c r="K14" s="48">
        <v>1.0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Handzus  - (Чехия) Slippers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Mutabor102</v>
      </c>
      <c r="F15" s="48" t="str">
        <f t="shared" si="7"/>
        <v>Slippers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Mutabor102  - (Чехия) Slippers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Mutabor102</v>
      </c>
      <c r="F16" s="48" t="str">
        <f t="shared" si="7"/>
        <v>Slippers</v>
      </c>
      <c r="G16" s="41">
        <f t="shared" si="8"/>
        <v>2</v>
      </c>
      <c r="H16" s="19"/>
      <c r="I16" s="41">
        <f t="shared" si="9"/>
        <v>1</v>
      </c>
      <c r="J16" s="19"/>
      <c r="K16" s="48">
        <v>2.0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Mutabor102  - (Чехия) Slippers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Mutabor102</v>
      </c>
      <c r="F17" s="48" t="str">
        <f t="shared" si="7"/>
        <v>Slippers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Mutabor102  - (Чехия) Slippers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Mutabor102</v>
      </c>
      <c r="F18" s="48" t="str">
        <f t="shared" ref="F18:F23" si="15">$E$4</f>
        <v>Handzus</v>
      </c>
      <c r="G18" s="41">
        <f t="shared" si="8"/>
        <v>2</v>
      </c>
      <c r="H18" s="19"/>
      <c r="I18" s="41">
        <f t="shared" si="9"/>
        <v>3</v>
      </c>
      <c r="J18" s="19"/>
      <c r="K18" s="48">
        <v>2.0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Mutabor102  - (Финляндия) Handzus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Mutabor102</v>
      </c>
      <c r="F19" s="48" t="str">
        <f t="shared" si="15"/>
        <v>Handzus</v>
      </c>
      <c r="G19" s="41">
        <f t="shared" si="8"/>
        <v>2</v>
      </c>
      <c r="H19" s="19"/>
      <c r="I19" s="41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Mutabor102  - (Финляндия) Handzus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Mutabor102</v>
      </c>
      <c r="F20" s="48" t="str">
        <f t="shared" si="15"/>
        <v>Handzus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Mutabor102  - (Финляндия) Handzus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Slippers</v>
      </c>
      <c r="F21" s="48" t="str">
        <f t="shared" si="15"/>
        <v>Handzus</v>
      </c>
      <c r="G21" s="41">
        <f t="shared" si="8"/>
        <v>0</v>
      </c>
      <c r="H21" s="19"/>
      <c r="I21" s="41">
        <f t="shared" si="16"/>
        <v>2</v>
      </c>
      <c r="J21" s="19" t="s">
        <v>0</v>
      </c>
      <c r="K21" s="48">
        <v>0.0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Slippers  - (Финляндия) Handzus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Slippers</v>
      </c>
      <c r="F22" s="48" t="str">
        <f t="shared" si="15"/>
        <v>Handzus</v>
      </c>
      <c r="G22" s="41">
        <f t="shared" si="8"/>
        <v>2</v>
      </c>
      <c r="H22" s="19"/>
      <c r="I22" s="41">
        <f t="shared" si="16"/>
        <v>1</v>
      </c>
      <c r="J22" s="19"/>
      <c r="K22" s="48">
        <v>2.0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Slippers  - (Финляндия) Handzus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Slippers</v>
      </c>
      <c r="F23" s="48" t="str">
        <f t="shared" si="15"/>
        <v>Handzus</v>
      </c>
      <c r="G23" s="41">
        <f t="shared" si="8"/>
        <v>0</v>
      </c>
      <c r="H23" s="19"/>
      <c r="I23" s="41">
        <f t="shared" si="16"/>
        <v>1</v>
      </c>
      <c r="J23" s="19"/>
      <c r="K23" s="48">
        <v>0.0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Slippers  - (Финляндия) Handzus</v>
      </c>
      <c r="V23" s="12" t="str">
        <f t="shared" si="11"/>
        <v>0:1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Slippers</v>
      </c>
      <c r="F24" s="64" t="str">
        <f t="shared" ref="F24:F29" si="20">$E$6</f>
        <v>Mutabor102</v>
      </c>
      <c r="G24" s="65">
        <f t="shared" si="8"/>
        <v>1</v>
      </c>
      <c r="H24" s="66"/>
      <c r="I24" s="65">
        <f t="shared" ref="I24:I30" si="21">SUM(L24)</f>
        <v>2</v>
      </c>
      <c r="J24" s="66"/>
      <c r="K24" s="63">
        <v>1.0</v>
      </c>
      <c r="L24" s="63">
        <v>2.0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Slippers  - (Германия) Mutabor102</v>
      </c>
      <c r="V24" s="67" t="str">
        <f t="shared" si="11"/>
        <v>1:2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Slippers</v>
      </c>
      <c r="F25" s="52" t="str">
        <f t="shared" si="20"/>
        <v>Mutabor102</v>
      </c>
      <c r="G25" s="41">
        <f t="shared" si="8"/>
        <v>1</v>
      </c>
      <c r="H25" s="19"/>
      <c r="I25" s="41">
        <f t="shared" si="21"/>
        <v>2</v>
      </c>
      <c r="J25" s="19"/>
      <c r="K25" s="48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Slippers  - (Германия) Mutabor102</v>
      </c>
      <c r="V25" s="12" t="str">
        <f t="shared" si="11"/>
        <v>1:2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Slippers</v>
      </c>
      <c r="F26" s="52" t="str">
        <f t="shared" si="20"/>
        <v>Mutabor102</v>
      </c>
      <c r="G26" s="41">
        <f t="shared" si="8"/>
        <v>2</v>
      </c>
      <c r="H26" s="19"/>
      <c r="I26" s="41">
        <f t="shared" si="21"/>
        <v>2</v>
      </c>
      <c r="J26" s="19"/>
      <c r="K26" s="48">
        <v>2.0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Slippers  - (Германия) Mutabor102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Handzus</v>
      </c>
      <c r="F27" s="52" t="str">
        <f t="shared" si="20"/>
        <v>Mutabor102</v>
      </c>
      <c r="G27" s="41">
        <f t="shared" si="8"/>
        <v>1</v>
      </c>
      <c r="H27" s="19"/>
      <c r="I27" s="41">
        <f t="shared" si="21"/>
        <v>1</v>
      </c>
      <c r="J27" s="19"/>
      <c r="K27" s="48">
        <v>1.0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Handzus  - (Германия) Mutabor102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Handzus</v>
      </c>
      <c r="F28" s="52" t="str">
        <f t="shared" si="20"/>
        <v>Mutabor102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Handzus  - (Германия) Mutabor102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Handzus</v>
      </c>
      <c r="F29" s="52" t="str">
        <f t="shared" si="20"/>
        <v>Mutabor102</v>
      </c>
      <c r="G29" s="41">
        <f t="shared" si="8"/>
        <v>3</v>
      </c>
      <c r="H29" s="19"/>
      <c r="I29" s="41">
        <f t="shared" si="21"/>
        <v>1</v>
      </c>
      <c r="J29" s="19"/>
      <c r="K29" s="48">
        <v>3.0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Handzus  - (Германия) Mutabor102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Handzus</v>
      </c>
      <c r="F30" s="48" t="str">
        <f t="shared" ref="F30:F35" si="25">$E$5</f>
        <v>Slippers</v>
      </c>
      <c r="G30" s="41">
        <f t="shared" si="8"/>
        <v>1</v>
      </c>
      <c r="H30" s="19"/>
      <c r="I30" s="41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Handzus  - (Чехия) Slippers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Handzus</v>
      </c>
      <c r="F31" s="48" t="str">
        <f t="shared" si="25"/>
        <v>Slippers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Handzus  - (Чехия) Slippers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Handzus</v>
      </c>
      <c r="F32" s="48" t="str">
        <f t="shared" si="25"/>
        <v>Slippers</v>
      </c>
      <c r="G32" s="41">
        <f t="shared" si="8"/>
        <v>2</v>
      </c>
      <c r="H32" s="19"/>
      <c r="I32" s="41">
        <f t="shared" si="26"/>
        <v>0</v>
      </c>
      <c r="J32" s="19"/>
      <c r="K32" s="68">
        <v>2.0</v>
      </c>
      <c r="L32" s="69">
        <v>0.0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Handzus  - (Чехия) Slippers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Mutabor102</v>
      </c>
      <c r="F33" s="48" t="str">
        <f t="shared" si="25"/>
        <v>Slippers</v>
      </c>
      <c r="G33" s="41">
        <f t="shared" si="8"/>
        <v>1</v>
      </c>
      <c r="H33" s="19"/>
      <c r="I33" s="41">
        <f t="shared" si="26"/>
        <v>0</v>
      </c>
      <c r="J33" s="19"/>
      <c r="K33" s="70">
        <v>1.0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Mutabor102  - (Чехия) Slippers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Mutabor102</v>
      </c>
      <c r="F34" s="48" t="str">
        <f t="shared" si="25"/>
        <v>Slippers</v>
      </c>
      <c r="G34" s="41">
        <f t="shared" si="8"/>
        <v>1</v>
      </c>
      <c r="H34" s="19"/>
      <c r="I34" s="41">
        <f t="shared" si="26"/>
        <v>1</v>
      </c>
      <c r="J34" s="19"/>
      <c r="K34" s="70">
        <v>1.0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Mutabor102  - (Чехия) Slippers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Mutabor102</v>
      </c>
      <c r="F35" s="48" t="str">
        <f t="shared" si="25"/>
        <v>Slippers</v>
      </c>
      <c r="G35" s="41">
        <f t="shared" si="8"/>
        <v>2</v>
      </c>
      <c r="H35" s="19"/>
      <c r="I35" s="41">
        <f t="shared" si="26"/>
        <v>3</v>
      </c>
      <c r="J35" s="19"/>
      <c r="K35" s="70">
        <v>2.0</v>
      </c>
      <c r="L35" s="48">
        <v>3.0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Mutabor102  - (Чехия) Slippers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Mutabor102</v>
      </c>
      <c r="F36" s="48" t="str">
        <f t="shared" ref="F36:F41" si="30">$E$4</f>
        <v>Handzus</v>
      </c>
      <c r="G36" s="41">
        <f t="shared" si="8"/>
        <v>1</v>
      </c>
      <c r="H36" s="19"/>
      <c r="I36" s="41">
        <f t="shared" ref="I36:I42" si="31">SUM(L36)</f>
        <v>2</v>
      </c>
      <c r="J36" s="19"/>
      <c r="K36" s="68">
        <v>1.0</v>
      </c>
      <c r="L36" s="69">
        <v>2.0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Mutabor102  - (Финляндия)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Mutabor102</v>
      </c>
      <c r="F37" s="48" t="str">
        <f t="shared" si="30"/>
        <v>Handzus</v>
      </c>
      <c r="G37" s="41">
        <f t="shared" si="8"/>
        <v>2</v>
      </c>
      <c r="H37" s="19"/>
      <c r="I37" s="41">
        <f t="shared" si="31"/>
        <v>1</v>
      </c>
      <c r="J37" s="19"/>
      <c r="K37" s="70">
        <v>2.0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Mutabor102  - (Финляндия) Handzus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Mutabor102</v>
      </c>
      <c r="F38" s="48" t="str">
        <f t="shared" si="30"/>
        <v>Handzus</v>
      </c>
      <c r="G38" s="41">
        <f t="shared" si="8"/>
        <v>0</v>
      </c>
      <c r="H38" s="19"/>
      <c r="I38" s="41">
        <f t="shared" si="31"/>
        <v>2</v>
      </c>
      <c r="J38" s="19"/>
      <c r="K38" s="70">
        <v>0.0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Mutabor102  - (Финляндия) Handzus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Slippers</v>
      </c>
      <c r="F39" s="48" t="str">
        <f t="shared" si="30"/>
        <v>Handzus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Slippers  - (Финляндия) Handzus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Slippers</v>
      </c>
      <c r="F40" s="48" t="str">
        <f t="shared" si="30"/>
        <v>Handzus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Slippers  - (Финляндия) Handzus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Slippers</v>
      </c>
      <c r="F41" s="48" t="str">
        <f t="shared" si="30"/>
        <v>Handzus</v>
      </c>
      <c r="G41" s="41">
        <f t="shared" si="8"/>
        <v>0</v>
      </c>
      <c r="H41" s="19"/>
      <c r="I41" s="41">
        <f t="shared" si="31"/>
        <v>2</v>
      </c>
      <c r="J41" s="19"/>
      <c r="K41" s="48">
        <v>0.0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Slippers  - (Финляндия) Handzus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Slippers</v>
      </c>
      <c r="F42" s="48" t="str">
        <f t="shared" ref="F42:F47" si="35">$E$6</f>
        <v>Mutabor102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Slippers  - (Германия) Mutabor102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Slippers</v>
      </c>
      <c r="F43" s="48" t="str">
        <f t="shared" si="35"/>
        <v>Mutabor102</v>
      </c>
      <c r="G43" s="41">
        <f t="shared" si="8"/>
        <v>1</v>
      </c>
      <c r="H43" s="19"/>
      <c r="I43" s="41">
        <f t="shared" ref="I43:I47" si="36">SUM(L43,O43)</f>
        <v>0</v>
      </c>
      <c r="J43" s="19"/>
      <c r="K43" s="48">
        <v>1.0</v>
      </c>
      <c r="L43" s="48">
        <v>0.0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Slippers  - (Германия) Mutabor102</v>
      </c>
      <c r="V43" s="12" t="str">
        <f t="shared" si="11"/>
        <v>1:0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Slippers</v>
      </c>
      <c r="F44" s="48" t="str">
        <f t="shared" si="35"/>
        <v>Mutabor102</v>
      </c>
      <c r="G44" s="41">
        <f t="shared" si="8"/>
        <v>2</v>
      </c>
      <c r="H44" s="19"/>
      <c r="I44" s="41">
        <f t="shared" si="36"/>
        <v>3</v>
      </c>
      <c r="J44" s="19"/>
      <c r="K44" s="48">
        <v>2.0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Slippers  - (Германия) Mutabor102</v>
      </c>
      <c r="V44" s="12" t="str">
        <f t="shared" si="11"/>
        <v>2:3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Handzus</v>
      </c>
      <c r="F45" s="48" t="str">
        <f t="shared" si="35"/>
        <v>Mutabor102</v>
      </c>
      <c r="G45" s="41">
        <f t="shared" si="8"/>
        <v>2</v>
      </c>
      <c r="H45" s="19"/>
      <c r="I45" s="41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Handzus  - (Германия) Mutabor102</v>
      </c>
      <c r="V45" s="12" t="str">
        <f t="shared" si="11"/>
        <v>2:2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Handzus</v>
      </c>
      <c r="F46" s="48" t="str">
        <f t="shared" si="35"/>
        <v>Mutabor102</v>
      </c>
      <c r="G46" s="41">
        <f t="shared" si="8"/>
        <v>1</v>
      </c>
      <c r="H46" s="19"/>
      <c r="I46" s="41">
        <f t="shared" si="36"/>
        <v>0</v>
      </c>
      <c r="J46" s="19"/>
      <c r="K46" s="48">
        <v>1.0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Handzus  - (Германия) Mutabor102</v>
      </c>
      <c r="V46" s="12" t="str">
        <f t="shared" si="11"/>
        <v>1:0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Handzus</v>
      </c>
      <c r="F47" s="48" t="str">
        <f t="shared" si="35"/>
        <v>Mutabor102</v>
      </c>
      <c r="G47" s="41">
        <f t="shared" si="8"/>
        <v>2</v>
      </c>
      <c r="H47" s="19"/>
      <c r="I47" s="41">
        <f t="shared" si="36"/>
        <v>3</v>
      </c>
      <c r="J47" s="19"/>
      <c r="K47" s="48">
        <v>2.0</v>
      </c>
      <c r="L47" s="48">
        <v>3.0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Handzus  - (Германия) Mutabor102</v>
      </c>
      <c r="V47" s="12" t="str">
        <f t="shared" si="11"/>
        <v>2:3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Handzus</v>
      </c>
      <c r="F48" s="48" t="str">
        <f t="shared" ref="F48:F51" si="40">$E$5</f>
        <v>Slippers</v>
      </c>
      <c r="G48" s="41">
        <f t="shared" si="8"/>
        <v>3</v>
      </c>
      <c r="H48" s="19"/>
      <c r="I48" s="41">
        <f>SUM(L48)</f>
        <v>1</v>
      </c>
      <c r="J48" s="19"/>
      <c r="K48" s="48">
        <v>3.0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Handzus  - (Чехия) Slippers</v>
      </c>
      <c r="V48" s="12" t="str">
        <f t="shared" si="11"/>
        <v>3:1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Handzus</v>
      </c>
      <c r="F49" s="48" t="str">
        <f t="shared" si="40"/>
        <v>Slippers</v>
      </c>
      <c r="G49" s="41">
        <f t="shared" si="8"/>
        <v>0</v>
      </c>
      <c r="H49" s="19"/>
      <c r="I49" s="41">
        <f t="shared" ref="I49:I53" si="41">SUM(L49,O49)</f>
        <v>1</v>
      </c>
      <c r="J49" s="19"/>
      <c r="K49" s="48">
        <v>0.0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Handzus  - (Чехия) Slippers</v>
      </c>
      <c r="V49" s="12" t="str">
        <f t="shared" si="11"/>
        <v>0:1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Mutabor102</v>
      </c>
      <c r="F50" s="48" t="str">
        <f t="shared" si="40"/>
        <v>Slippers</v>
      </c>
      <c r="G50" s="41">
        <f t="shared" si="8"/>
        <v>1</v>
      </c>
      <c r="H50" s="19"/>
      <c r="I50" s="41">
        <f t="shared" si="41"/>
        <v>2</v>
      </c>
      <c r="J50" s="19"/>
      <c r="K50" s="48">
        <v>1.0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Mutabor102  - (Чехия) Slippers</v>
      </c>
      <c r="V50" s="12" t="str">
        <f t="shared" si="11"/>
        <v>1:2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Mutabor102</v>
      </c>
      <c r="F51" s="48" t="str">
        <f t="shared" si="40"/>
        <v>Slippers</v>
      </c>
      <c r="G51" s="41">
        <f t="shared" si="8"/>
        <v>2</v>
      </c>
      <c r="H51" s="19"/>
      <c r="I51" s="41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Mutabor102  - (Чехия) Slippers</v>
      </c>
      <c r="V51" s="12" t="str">
        <f t="shared" si="11"/>
        <v>2:0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Mutabor102</v>
      </c>
      <c r="F52" s="48" t="str">
        <f t="shared" ref="F52:F53" si="45">$E$4</f>
        <v>Handzus</v>
      </c>
      <c r="G52" s="41">
        <f t="shared" si="8"/>
        <v>2</v>
      </c>
      <c r="H52" s="19"/>
      <c r="I52" s="41">
        <f t="shared" si="41"/>
        <v>0</v>
      </c>
      <c r="J52" s="19"/>
      <c r="K52" s="48">
        <v>2.0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Mutabor102  - (Финляндия) Handzus</v>
      </c>
      <c r="V52" s="12" t="str">
        <f t="shared" si="11"/>
        <v>2:0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Mutabor102</v>
      </c>
      <c r="F53" s="48" t="str">
        <f t="shared" si="45"/>
        <v>Handzus</v>
      </c>
      <c r="G53" s="41">
        <f t="shared" si="8"/>
        <v>2</v>
      </c>
      <c r="H53" s="19"/>
      <c r="I53" s="41">
        <f t="shared" si="41"/>
        <v>2</v>
      </c>
      <c r="J53" s="19"/>
      <c r="K53" s="48">
        <v>2.0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Mutabor102  - (Финляндия) Handzus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1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7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7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12</v>
      </c>
      <c r="AK3" s="22">
        <f t="array" ref="AK3">SUMIF('ТУР3'!home,AF3,'ТУР3'!homescore)+SUMIF('ТУР3'!visitor,AF3,'ТУР3'!visitorscore)</f>
        <v>43</v>
      </c>
      <c r="AL3" s="27">
        <f t="array" ref="AL3">SUMIF('ТУР3'!home,AF3,'ТУР3'!visitorscore)+SUMIF('ТУР3'!visitor,AF3,'ТУР3'!homescore)</f>
        <v>49</v>
      </c>
      <c r="AM3" s="27">
        <f t="shared" ref="AM3:AM5" si="2">AK3-AL3</f>
        <v>-6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2999940043</v>
      </c>
    </row>
    <row r="4">
      <c r="A4" s="12"/>
      <c r="B4" s="12"/>
      <c r="C4" s="74" t="s">
        <v>52</v>
      </c>
      <c r="D4" s="35" t="s">
        <v>53</v>
      </c>
      <c r="E4" s="31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51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15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45</v>
      </c>
      <c r="AL4" s="27">
        <f t="array" ref="AL4">SUMIF('ТУР3'!home,AF4,'ТУР3'!visitorscore)+SUMIF('ТУР3'!visitor,AF4,'ТУР3'!homescore)</f>
        <v>38</v>
      </c>
      <c r="AM4" s="27">
        <f t="shared" si="2"/>
        <v>7</v>
      </c>
      <c r="AN4" s="22">
        <f t="array" ref="AN4">AH4*Options!$B$2+AI4*Options!$B$3+AJ4*Options!$B$4+VLOOKUP(AF4,$E$4:$F$8,2,0)</f>
        <v>51</v>
      </c>
      <c r="AO4" s="28">
        <f t="shared" si="3"/>
        <v>5100070045</v>
      </c>
    </row>
    <row r="5">
      <c r="A5" s="12"/>
      <c r="B5" s="12"/>
      <c r="C5" s="74" t="s">
        <v>55</v>
      </c>
      <c r="D5" s="35" t="s">
        <v>25</v>
      </c>
      <c r="E5" s="31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45</v>
      </c>
      <c r="AA5" s="20">
        <f t="array" ref="AA5">VLOOKUP($U5,$AF$3:$AN$5,7,0)</f>
        <v>46</v>
      </c>
      <c r="AB5" s="20">
        <f t="array" ref="AB5">VLOOKUP($U5,$AF$3:$AN$5,8,0)</f>
        <v>-1</v>
      </c>
      <c r="AC5" s="20">
        <f t="array" ref="AC5">VLOOKUP($U5,$AF$3:$AN$5,9,0)</f>
        <v>33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8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45</v>
      </c>
      <c r="AL5" s="27">
        <f t="array" ref="AL5">SUMIF('ТУР3'!home,AF5,'ТУР3'!visitorscore)+SUMIF('ТУР3'!visitor,AF5,'ТУР3'!homescore)</f>
        <v>46</v>
      </c>
      <c r="AM5" s="27">
        <f t="shared" si="2"/>
        <v>-1</v>
      </c>
      <c r="AN5" s="22">
        <f t="array" ref="AN5">AH5*Options!$B$2+AI5*Options!$B$3+AJ5*Options!$B$4+VLOOKUP(AF5,$E$4:$F$8,2,0)</f>
        <v>33</v>
      </c>
      <c r="AO5" s="28">
        <f t="shared" si="3"/>
        <v>3299990045</v>
      </c>
    </row>
    <row r="6">
      <c r="A6" s="12"/>
      <c r="B6" s="12"/>
      <c r="C6" s="29" t="s">
        <v>57</v>
      </c>
      <c r="D6" s="35" t="s">
        <v>28</v>
      </c>
      <c r="E6" s="3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43</v>
      </c>
      <c r="AA6" s="20">
        <f t="array" ref="AA6">VLOOKUP($U6,$AF$3:$AN$5,7,0)</f>
        <v>49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⁠NightLovell</v>
      </c>
      <c r="F12" s="48" t="str">
        <f t="shared" ref="F12:F17" si="7">$E$5</f>
        <v>Emqa</v>
      </c>
      <c r="G12" s="41">
        <f t="shared" ref="G12:G53" si="8">SUM(K12)</f>
        <v>2</v>
      </c>
      <c r="H12" s="19"/>
      <c r="I12" s="41">
        <f t="shared" ref="I12:I18" si="9">SUM(L12)</f>
        <v>3</v>
      </c>
      <c r="J12" s="19"/>
      <c r="K12" s="48">
        <v>2.0</v>
      </c>
      <c r="L12" s="48">
        <v>3.0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⁠NightLovell  - (Канада) Emqa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⁠NightLovell</v>
      </c>
      <c r="F13" s="48" t="str">
        <f t="shared" si="7"/>
        <v>Emqa</v>
      </c>
      <c r="G13" s="41">
        <f t="shared" si="8"/>
        <v>2</v>
      </c>
      <c r="H13" s="19"/>
      <c r="I13" s="41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⁠NightLovell  - (Канада) Emqa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⁠NightLovell</v>
      </c>
      <c r="F14" s="48" t="str">
        <f t="shared" si="7"/>
        <v>Emqa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⁠NightLovell  - (Канада) Emqa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void</v>
      </c>
      <c r="F15" s="48" t="str">
        <f t="shared" si="7"/>
        <v>Emqa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void  - (Канада) Emqa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void</v>
      </c>
      <c r="F16" s="48" t="str">
        <f t="shared" si="7"/>
        <v>Emqa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void  - (Канада) Emqa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void</v>
      </c>
      <c r="F17" s="48" t="str">
        <f t="shared" si="7"/>
        <v>Emqa</v>
      </c>
      <c r="G17" s="41">
        <f t="shared" si="8"/>
        <v>1</v>
      </c>
      <c r="H17" s="19"/>
      <c r="I17" s="41">
        <f t="shared" si="9"/>
        <v>2</v>
      </c>
      <c r="J17" s="19"/>
      <c r="K17" s="48">
        <v>1.0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void  - (Канада) Emqa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void</v>
      </c>
      <c r="F18" s="48" t="str">
        <f t="shared" ref="F18:F23" si="15">$E$4</f>
        <v>⁠NightLovell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void  - (Швейцария) ⁠NightLovell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void</v>
      </c>
      <c r="F19" s="48" t="str">
        <f t="shared" si="15"/>
        <v>⁠NightLovell</v>
      </c>
      <c r="G19" s="41">
        <f t="shared" si="8"/>
        <v>1</v>
      </c>
      <c r="H19" s="19"/>
      <c r="I19" s="41">
        <f t="shared" ref="I19:I23" si="16">SUM(L19,O19)</f>
        <v>0</v>
      </c>
      <c r="J19" s="19"/>
      <c r="K19" s="48">
        <v>1.0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void  - (Швейцария) ⁠NightLovell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void</v>
      </c>
      <c r="F20" s="48" t="str">
        <f t="shared" si="15"/>
        <v>⁠NightLovell</v>
      </c>
      <c r="G20" s="41">
        <f t="shared" si="8"/>
        <v>2</v>
      </c>
      <c r="H20" s="19"/>
      <c r="I20" s="41">
        <f t="shared" si="16"/>
        <v>3</v>
      </c>
      <c r="J20" s="19"/>
      <c r="K20" s="48">
        <v>2.0</v>
      </c>
      <c r="L20" s="48">
        <v>3.0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void  - (Швейцария) ⁠NightLovell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Emqa</v>
      </c>
      <c r="F21" s="48" t="str">
        <f t="shared" si="15"/>
        <v>⁠NightLovell</v>
      </c>
      <c r="G21" s="41">
        <f t="shared" si="8"/>
        <v>2</v>
      </c>
      <c r="H21" s="19"/>
      <c r="I21" s="41">
        <f t="shared" si="16"/>
        <v>1</v>
      </c>
      <c r="J21" s="19"/>
      <c r="K21" s="48">
        <v>2.0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Emqa  - (Швейцария) ⁠NightLovell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Emqa</v>
      </c>
      <c r="F22" s="48" t="str">
        <f t="shared" si="15"/>
        <v>⁠NightLovell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Emqa  - (Швейцария) ⁠NightLovell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Emqa</v>
      </c>
      <c r="F23" s="48" t="str">
        <f t="shared" si="15"/>
        <v>⁠NightLovell</v>
      </c>
      <c r="G23" s="41">
        <f t="shared" si="8"/>
        <v>3</v>
      </c>
      <c r="H23" s="19"/>
      <c r="I23" s="41">
        <f t="shared" si="16"/>
        <v>3</v>
      </c>
      <c r="J23" s="19"/>
      <c r="K23" s="48">
        <v>3.0</v>
      </c>
      <c r="L23" s="48">
        <v>3.0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Emqa  - (Швейцария) ⁠NightLovell</v>
      </c>
      <c r="V23" s="12" t="str">
        <f t="shared" si="11"/>
        <v>3:3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Emqa</v>
      </c>
      <c r="F24" s="52" t="str">
        <f t="shared" ref="F24:F29" si="20">$E$6</f>
        <v>void</v>
      </c>
      <c r="G24" s="41">
        <f t="shared" si="8"/>
        <v>2</v>
      </c>
      <c r="H24" s="19"/>
      <c r="I24" s="41">
        <f t="shared" ref="I24:I30" si="21">SUM(L24)</f>
        <v>2</v>
      </c>
      <c r="J24" s="19"/>
      <c r="K24" s="48">
        <v>2.0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Emqa  - (США) void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Emqa</v>
      </c>
      <c r="F25" s="52" t="str">
        <f t="shared" si="20"/>
        <v>void</v>
      </c>
      <c r="G25" s="41">
        <f t="shared" si="8"/>
        <v>1</v>
      </c>
      <c r="H25" s="19"/>
      <c r="I25" s="41">
        <f t="shared" si="21"/>
        <v>2</v>
      </c>
      <c r="J25" s="19"/>
      <c r="K25" s="76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Emqa  - (США) void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Emqa</v>
      </c>
      <c r="F26" s="52" t="str">
        <f t="shared" si="20"/>
        <v>void</v>
      </c>
      <c r="G26" s="77">
        <f t="shared" si="8"/>
        <v>0</v>
      </c>
      <c r="H26" s="19"/>
      <c r="I26" s="41">
        <f t="shared" si="21"/>
        <v>2</v>
      </c>
      <c r="J26" s="19"/>
      <c r="K26" s="48">
        <v>0.0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Emqa  - (США) void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78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⁠NightLovell</v>
      </c>
      <c r="F27" s="52" t="str">
        <f t="shared" si="20"/>
        <v>void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⁠NightLovell  - (США) void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8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⁠NightLovell</v>
      </c>
      <c r="F28" s="52" t="str">
        <f t="shared" si="20"/>
        <v>void</v>
      </c>
      <c r="G28" s="41">
        <f t="shared" si="8"/>
        <v>0</v>
      </c>
      <c r="H28" s="19"/>
      <c r="I28" s="41">
        <f t="shared" si="21"/>
        <v>2</v>
      </c>
      <c r="J28" s="19"/>
      <c r="K28" s="48">
        <v>0.0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⁠NightLovell  - (США) void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78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⁠NightLovell</v>
      </c>
      <c r="F29" s="52" t="str">
        <f t="shared" si="20"/>
        <v>void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⁠NightLovell  - (США) void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⁠NightLovell</v>
      </c>
      <c r="F30" s="48" t="str">
        <f t="shared" ref="F30:F35" si="25">$E$5</f>
        <v>Emqa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⁠NightLovell  - (Канада) Emqa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⁠NightLovell</v>
      </c>
      <c r="F31" s="48" t="str">
        <f t="shared" si="25"/>
        <v>Emqa</v>
      </c>
      <c r="G31" s="41">
        <f t="shared" si="8"/>
        <v>2</v>
      </c>
      <c r="H31" s="19"/>
      <c r="I31" s="41">
        <f t="shared" ref="I31:I35" si="26">SUM(L31,O31)</f>
        <v>3</v>
      </c>
      <c r="J31" s="19"/>
      <c r="K31" s="48">
        <v>2.0</v>
      </c>
      <c r="L31" s="48">
        <v>3.0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⁠NightLovell  - (Канада) Emqa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⁠NightLovell</v>
      </c>
      <c r="F32" s="48" t="str">
        <f t="shared" si="25"/>
        <v>Emqa</v>
      </c>
      <c r="G32" s="41">
        <f t="shared" si="8"/>
        <v>0</v>
      </c>
      <c r="H32" s="19"/>
      <c r="I32" s="41">
        <f t="shared" si="26"/>
        <v>2</v>
      </c>
      <c r="J32" s="19"/>
      <c r="K32" s="48">
        <v>0.0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⁠NightLovell  - (Канада) Emqa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void</v>
      </c>
      <c r="F33" s="48" t="str">
        <f t="shared" si="25"/>
        <v>Emqa</v>
      </c>
      <c r="G33" s="41">
        <f t="shared" si="8"/>
        <v>1</v>
      </c>
      <c r="H33" s="19"/>
      <c r="I33" s="41">
        <f t="shared" si="26"/>
        <v>2</v>
      </c>
      <c r="J33" s="19"/>
      <c r="K33" s="48">
        <v>1.0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void  - (Канада) Emqa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void</v>
      </c>
      <c r="F34" s="48" t="str">
        <f t="shared" si="25"/>
        <v>Emqa</v>
      </c>
      <c r="G34" s="41">
        <f t="shared" si="8"/>
        <v>1</v>
      </c>
      <c r="H34" s="19"/>
      <c r="I34" s="41">
        <f t="shared" si="26"/>
        <v>1</v>
      </c>
      <c r="J34" s="19"/>
      <c r="K34" s="48">
        <v>1.0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void  - (Канада)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void</v>
      </c>
      <c r="F35" s="48" t="str">
        <f t="shared" si="25"/>
        <v>Emqa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void  - (Канада) Emqa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void</v>
      </c>
      <c r="F36" s="48" t="str">
        <f t="shared" ref="F36:F41" si="30">$E$4</f>
        <v>⁠NightLovell</v>
      </c>
      <c r="G36" s="41">
        <f t="shared" si="8"/>
        <v>3</v>
      </c>
      <c r="H36" s="19"/>
      <c r="I36" s="41">
        <f t="shared" ref="I36:I42" si="31">SUM(L36)</f>
        <v>1</v>
      </c>
      <c r="J36" s="19"/>
      <c r="K36" s="48">
        <v>3.0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void  - (Швейцария) ⁠NightLovell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void</v>
      </c>
      <c r="F37" s="48" t="str">
        <f t="shared" si="30"/>
        <v>⁠NightLovell</v>
      </c>
      <c r="G37" s="41">
        <f t="shared" si="8"/>
        <v>3</v>
      </c>
      <c r="H37" s="19"/>
      <c r="I37" s="41">
        <f t="shared" si="31"/>
        <v>3</v>
      </c>
      <c r="J37" s="19"/>
      <c r="K37" s="48">
        <v>3.0</v>
      </c>
      <c r="L37" s="48">
        <v>3.0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void  - (Швейцария) ⁠NightLovell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void</v>
      </c>
      <c r="F38" s="48" t="str">
        <f t="shared" si="30"/>
        <v>⁠NightLovell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void  - (Швейцария) ⁠NightLovell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Emqa</v>
      </c>
      <c r="F39" s="48" t="str">
        <f t="shared" si="30"/>
        <v>⁠NightLovell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Emqa  - (Швейцария)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Emqa</v>
      </c>
      <c r="F40" s="48" t="str">
        <f t="shared" si="30"/>
        <v>⁠NightLovell</v>
      </c>
      <c r="G40" s="41">
        <f t="shared" si="8"/>
        <v>0</v>
      </c>
      <c r="H40" s="19"/>
      <c r="I40" s="41">
        <f t="shared" si="31"/>
        <v>2</v>
      </c>
      <c r="J40" s="19"/>
      <c r="K40" s="48">
        <v>0.0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Emqa  - (Швейцария) ⁠NightLovell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Emqa</v>
      </c>
      <c r="F41" s="48" t="str">
        <f t="shared" si="30"/>
        <v>⁠NightLovell</v>
      </c>
      <c r="G41" s="41">
        <f t="shared" si="8"/>
        <v>1</v>
      </c>
      <c r="H41" s="19"/>
      <c r="I41" s="41">
        <f t="shared" si="31"/>
        <v>0</v>
      </c>
      <c r="J41" s="19"/>
      <c r="K41" s="48">
        <v>1.0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Emqa  - (Швейцария) ⁠NightLovell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Emqa</v>
      </c>
      <c r="F42" s="48" t="str">
        <f t="shared" ref="F42:F47" si="35">$E$6</f>
        <v>void</v>
      </c>
      <c r="G42" s="41">
        <f t="shared" si="8"/>
        <v>2</v>
      </c>
      <c r="H42" s="19"/>
      <c r="I42" s="41">
        <f t="shared" si="31"/>
        <v>1</v>
      </c>
      <c r="J42" s="19"/>
      <c r="K42" s="48">
        <v>2.0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Emqa  - (США) void</v>
      </c>
      <c r="V42" s="12" t="str">
        <f t="shared" si="11"/>
        <v>2:1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Emqa</v>
      </c>
      <c r="F43" s="48" t="str">
        <f t="shared" si="35"/>
        <v>void</v>
      </c>
      <c r="G43" s="41">
        <f t="shared" si="8"/>
        <v>2</v>
      </c>
      <c r="H43" s="19"/>
      <c r="I43" s="41">
        <f t="shared" ref="I43:I47" si="36">SUM(L43,O43)</f>
        <v>0</v>
      </c>
      <c r="J43" s="19"/>
      <c r="K43" s="48">
        <v>2.0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Emqa  - (США) void</v>
      </c>
      <c r="V43" s="12" t="str">
        <f t="shared" si="11"/>
        <v>2:0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Emqa</v>
      </c>
      <c r="F44" s="48" t="str">
        <f t="shared" si="35"/>
        <v>void</v>
      </c>
      <c r="G44" s="41">
        <f t="shared" si="8"/>
        <v>3</v>
      </c>
      <c r="H44" s="19"/>
      <c r="I44" s="41">
        <f t="shared" si="36"/>
        <v>1</v>
      </c>
      <c r="J44" s="19"/>
      <c r="K44" s="48">
        <v>3.0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Emqa  - (США) void</v>
      </c>
      <c r="V44" s="12" t="str">
        <f t="shared" si="11"/>
        <v>3:1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⁠NightLovell</v>
      </c>
      <c r="F45" s="48" t="str">
        <f t="shared" si="35"/>
        <v>void</v>
      </c>
      <c r="G45" s="41">
        <f t="shared" si="8"/>
        <v>2</v>
      </c>
      <c r="H45" s="19"/>
      <c r="I45" s="41">
        <f t="shared" si="36"/>
        <v>1</v>
      </c>
      <c r="J45" s="19"/>
      <c r="K45" s="48">
        <v>2.0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⁠NightLovell  - (США) void</v>
      </c>
      <c r="V45" s="12" t="str">
        <f t="shared" si="11"/>
        <v>2:1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⁠NightLovell</v>
      </c>
      <c r="F46" s="48" t="str">
        <f t="shared" si="35"/>
        <v>void</v>
      </c>
      <c r="G46" s="41">
        <f t="shared" si="8"/>
        <v>2</v>
      </c>
      <c r="H46" s="19"/>
      <c r="I46" s="41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⁠NightLovell  - (США) void</v>
      </c>
      <c r="V46" s="12" t="str">
        <f t="shared" si="11"/>
        <v>2:0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⁠NightLovell</v>
      </c>
      <c r="F47" s="48" t="str">
        <f t="shared" si="35"/>
        <v>void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⁠NightLovell  - (США) void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⁠NightLovell</v>
      </c>
      <c r="F48" s="48" t="str">
        <f t="shared" ref="F48:F51" si="40">$E$5</f>
        <v>Emqa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⁠NightLovell  - (Канада) Emqa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⁠NightLovell</v>
      </c>
      <c r="F49" s="48" t="str">
        <f t="shared" si="40"/>
        <v>Emqa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⁠NightLovell  - (Канада) Emqa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void</v>
      </c>
      <c r="F50" s="48" t="str">
        <f t="shared" si="40"/>
        <v>Emqa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void  - (Канада) Emqa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void</v>
      </c>
      <c r="F51" s="48" t="str">
        <f t="shared" si="40"/>
        <v>Emqa</v>
      </c>
      <c r="G51" s="41">
        <f t="shared" si="8"/>
        <v>2</v>
      </c>
      <c r="H51" s="19"/>
      <c r="I51" s="41">
        <f t="shared" si="41"/>
        <v>3</v>
      </c>
      <c r="J51" s="19"/>
      <c r="K51" s="48">
        <v>2.0</v>
      </c>
      <c r="L51" s="48">
        <v>3.0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void  - (Канада) Emqa</v>
      </c>
      <c r="V51" s="12" t="str">
        <f t="shared" si="11"/>
        <v>2:3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void</v>
      </c>
      <c r="F52" s="48" t="str">
        <f t="shared" ref="F52:F53" si="45">$E$4</f>
        <v>⁠NightLovell</v>
      </c>
      <c r="G52" s="41">
        <f t="shared" si="8"/>
        <v>2</v>
      </c>
      <c r="H52" s="19"/>
      <c r="I52" s="41">
        <f t="shared" si="41"/>
        <v>1</v>
      </c>
      <c r="J52" s="19"/>
      <c r="K52" s="48">
        <v>2.0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void  - (Швейцария) ⁠NightLovell</v>
      </c>
      <c r="V52" s="12" t="str">
        <f t="shared" si="11"/>
        <v>2:1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void</v>
      </c>
      <c r="F53" s="48" t="str">
        <f t="shared" si="45"/>
        <v>⁠NightLovell</v>
      </c>
      <c r="G53" s="41">
        <f t="shared" si="8"/>
        <v>3</v>
      </c>
      <c r="H53" s="19"/>
      <c r="I53" s="41">
        <f t="shared" si="41"/>
        <v>3</v>
      </c>
      <c r="J53" s="19"/>
      <c r="K53" s="48">
        <v>3.0</v>
      </c>
      <c r="L53" s="48">
        <v>3.0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void  - (Швейцария) ⁠NightLovell</v>
      </c>
      <c r="V53" s="12" t="str">
        <f t="shared" si="11"/>
        <v>3:3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2"/>
      <c r="B1" s="82" t="s">
        <v>1</v>
      </c>
      <c r="C1" s="83" t="str">
        <f>'ТУР1'!$C$1</f>
        <v>Bullet shot Cup</v>
      </c>
      <c r="D1" s="4"/>
      <c r="E1" s="84" t="s">
        <v>59</v>
      </c>
      <c r="F1" s="85">
        <f>'ТУР1'!$F$1</f>
        <v>45669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7"/>
      <c r="V1" s="88"/>
      <c r="W1" s="89"/>
      <c r="X1" s="89"/>
      <c r="Y1" s="89"/>
      <c r="Z1" s="89"/>
      <c r="AA1" s="89"/>
      <c r="AB1" s="89"/>
      <c r="AC1" s="89"/>
      <c r="AD1" s="90"/>
      <c r="AE1" s="91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ht="27.75" customHeight="1">
      <c r="A2" s="89"/>
      <c r="B2" s="92"/>
      <c r="C2" s="93"/>
      <c r="D2" s="93"/>
      <c r="E2" s="93"/>
      <c r="F2" s="93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86"/>
      <c r="T2" s="86"/>
      <c r="U2" s="95" t="str">
        <f>C1</f>
        <v>Bullet shot Cup</v>
      </c>
      <c r="V2" s="96" t="str">
        <f>E1</f>
        <v>ТУР4</v>
      </c>
      <c r="W2" s="97"/>
      <c r="X2" s="97"/>
      <c r="Y2" s="97"/>
      <c r="Z2" s="4"/>
      <c r="AA2" s="98">
        <f>$F$1</f>
        <v>45669</v>
      </c>
      <c r="AB2" s="97"/>
      <c r="AC2" s="4"/>
      <c r="AD2" s="89"/>
      <c r="AE2" s="89"/>
      <c r="AF2" s="89"/>
      <c r="AG2" s="99" t="s">
        <v>4</v>
      </c>
      <c r="AH2" s="100" t="s">
        <v>5</v>
      </c>
      <c r="AI2" s="100" t="s">
        <v>6</v>
      </c>
      <c r="AJ2" s="100" t="s">
        <v>7</v>
      </c>
      <c r="AK2" s="101" t="s">
        <v>8</v>
      </c>
      <c r="AL2" s="102" t="s">
        <v>9</v>
      </c>
      <c r="AM2" s="100" t="s">
        <v>10</v>
      </c>
      <c r="AN2" s="101" t="s">
        <v>11</v>
      </c>
      <c r="AO2" s="88" t="s">
        <v>12</v>
      </c>
    </row>
    <row r="3">
      <c r="A3" s="103"/>
      <c r="B3" s="92"/>
      <c r="C3" s="23" t="s">
        <v>13</v>
      </c>
      <c r="D3" s="104" t="s">
        <v>14</v>
      </c>
      <c r="E3" s="24" t="s">
        <v>15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24" t="s">
        <v>15</v>
      </c>
      <c r="V3" s="105" t="s">
        <v>16</v>
      </c>
      <c r="W3" s="106" t="s">
        <v>17</v>
      </c>
      <c r="X3" s="106" t="s">
        <v>18</v>
      </c>
      <c r="Y3" s="106" t="s">
        <v>19</v>
      </c>
      <c r="Z3" s="106" t="s">
        <v>20</v>
      </c>
      <c r="AA3" s="106" t="s">
        <v>21</v>
      </c>
      <c r="AB3" s="106" t="s">
        <v>22</v>
      </c>
      <c r="AC3" s="106" t="s">
        <v>23</v>
      </c>
      <c r="AD3" s="89"/>
      <c r="AE3" s="89"/>
      <c r="AF3" s="107" t="str">
        <f t="shared" ref="AF3:AF5" si="1">E4</f>
        <v>⁠NightLovell</v>
      </c>
      <c r="AG3" s="108">
        <f t="array" ref="AG3">SUM(($E$12:$E$56=AF3)*(ISNUMBER($G$12:$G$56)),($F$12:$F$56=AF3)*(ISNUMBER($I$12:$I$56)))</f>
        <v>30</v>
      </c>
      <c r="AH3" s="88">
        <f t="array" ref="AH3">SUM(('ТУР4'!home=AF3)*('ТУР4'!homescore&gt;'ТУР4'!visitorscore),('ТУР4'!visitor=AF3)*('ТУР4'!visitorscore&gt;'ТУР4'!homescore))</f>
        <v>17</v>
      </c>
      <c r="AI3" s="88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88">
        <f t="array" ref="AJ3">SUM(('ТУР4'!home=AF3)*('ТУР4'!homescore&lt;'ТУР4'!visitorscore),('ТУР4'!visitor=AF3)*('ТУР4'!visitorscore&lt;'ТУР4'!homescore))</f>
        <v>5</v>
      </c>
      <c r="AK3" s="109">
        <f t="array" ref="AK3">SUMIF('ТУР4'!home,AF3,'ТУР4'!homescore)+SUMIF('ТУР4'!visitor,AF3,'ТУР4'!visitorscore)</f>
        <v>54</v>
      </c>
      <c r="AL3" s="110">
        <f t="array" ref="AL3">SUMIF('ТУР4'!home,AF3,'ТУР4'!visitorscore)+SUMIF('ТУР4'!visitor,AF3,'ТУР4'!homescore)</f>
        <v>37</v>
      </c>
      <c r="AM3" s="88">
        <f t="shared" ref="AM3:AM5" si="2">AK3-AL3</f>
        <v>17</v>
      </c>
      <c r="AN3" s="109">
        <f t="array" ref="AN3">AH3*Options!$B$2+AI3*Options!$B$3+AJ3*Options!$B$4+VLOOKUP(AF3,$E$4:$F$8,2,0)</f>
        <v>59</v>
      </c>
      <c r="AO3" s="89">
        <f t="shared" ref="AO3:AO5" si="3">AK3+AM3*10000+AN3*100000000</f>
        <v>5900170054</v>
      </c>
    </row>
    <row r="4">
      <c r="A4" s="89"/>
      <c r="B4" s="92"/>
      <c r="C4" s="74" t="s">
        <v>52</v>
      </c>
      <c r="D4" s="111" t="s">
        <v>31</v>
      </c>
      <c r="E4" s="31" t="s">
        <v>54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112" t="str">
        <f t="array" ref="U4">INDEX($AF$3:$AF$5,MATCH(LARGE($AO$3:$AO$5-ROW($AO$3:$AO$5)/COUNT($AO$3:$AO$5),ROW(U4)-ROW(U$4)+1),$AO$3:$AO$5-ROW($AO$3:$AO$5)/COUNT($AO$3:$AO$5),0))</f>
        <v>⁠NightLovell</v>
      </c>
      <c r="V4" s="105">
        <f t="array" ref="V4">VLOOKUP($U4,$AF$3:$AN$5,2,0)</f>
        <v>30</v>
      </c>
      <c r="W4" s="106">
        <f t="array" ref="W4">VLOOKUP($U4,$AF$3:$AN$5,3,0)</f>
        <v>17</v>
      </c>
      <c r="X4" s="106">
        <f t="array" ref="X4">VLOOKUP($U4,$AF$3:$AN$5,4,0)</f>
        <v>8</v>
      </c>
      <c r="Y4" s="106">
        <f t="array" ref="Y4">VLOOKUP($U4,$AF$3:$AN$5,5,0)</f>
        <v>5</v>
      </c>
      <c r="Z4" s="106">
        <f t="array" ref="Z4">VLOOKUP($U4,$AF$3:$AN$5,6,0)</f>
        <v>54</v>
      </c>
      <c r="AA4" s="106">
        <f t="array" ref="AA4">VLOOKUP($U4,$AF$3:$AN$5,7,0)</f>
        <v>37</v>
      </c>
      <c r="AB4" s="106">
        <f t="array" ref="AB4">VLOOKUP($U4,$AF$3:$AN$5,8,0)</f>
        <v>17</v>
      </c>
      <c r="AC4" s="106">
        <f t="array" ref="AC4">VLOOKUP($U4,$AF$3:$AN$5,9,0)</f>
        <v>59</v>
      </c>
      <c r="AD4" s="28"/>
      <c r="AE4" s="89"/>
      <c r="AF4" s="113" t="str">
        <f t="shared" si="1"/>
        <v>Emqa</v>
      </c>
      <c r="AG4" s="108">
        <f t="array" ref="AG4">SUM(($E$12:$E$56=AF4)*(ISNUMBER($G$12:$G$56)),($F$12:$F$56=AF4)*(ISNUMBER($I$12:$I$56)))</f>
        <v>30</v>
      </c>
      <c r="AH4" s="88">
        <f t="array" ref="AH4">SUM(('ТУР4'!home=AF4)*('ТУР4'!homescore&gt;'ТУР4'!visitorscore),('ТУР4'!visitor=AF4)*('ТУР4'!visitorscore&gt;'ТУР4'!homescore))</f>
        <v>8</v>
      </c>
      <c r="AI4" s="88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8">
        <f t="array" ref="AJ4">SUM(('ТУР4'!home=AF4)*('ТУР4'!homescore&lt;'ТУР4'!visitorscore),('ТУР4'!visitor=AF4)*('ТУР4'!visitorscore&lt;'ТУР4'!homescore))</f>
        <v>11</v>
      </c>
      <c r="AK4" s="109">
        <f t="array" ref="AK4">SUMIF('ТУР4'!home,AF4,'ТУР4'!homescore)+SUMIF('ТУР4'!visitor,AF4,'ТУР4'!visitorscore)</f>
        <v>42</v>
      </c>
      <c r="AL4" s="110">
        <f t="array" ref="AL4">SUMIF('ТУР4'!home,AF4,'ТУР4'!visitorscore)+SUMIF('ТУР4'!visitor,AF4,'ТУР4'!homescore)</f>
        <v>43</v>
      </c>
      <c r="AM4" s="88">
        <f t="shared" si="2"/>
        <v>-1</v>
      </c>
      <c r="AN4" s="109">
        <f t="array" ref="AN4">AH4*Options!$B$2+AI4*Options!$B$3+AJ4*Options!$B$4+VLOOKUP(AF4,$E$4:$F$8,2,0)</f>
        <v>35</v>
      </c>
      <c r="AO4" s="89">
        <f t="shared" si="3"/>
        <v>3499990042</v>
      </c>
    </row>
    <row r="5">
      <c r="A5" s="89"/>
      <c r="B5" s="92"/>
      <c r="C5" s="74" t="s">
        <v>55</v>
      </c>
      <c r="D5" s="111" t="s">
        <v>46</v>
      </c>
      <c r="E5" s="31" t="s">
        <v>56</v>
      </c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12" t="str">
        <f t="array" ref="U5">INDEX($AF$3:$AF$5,MATCH(LARGE($AO$3:$AO$5-ROW($AO$3:$AO$5)/COUNT($AO$3:$AO$5),ROW(U5)-ROW(U$4)+1),$AO$3:$AO$5-ROW($AO$3:$AO$5)/COUNT($AO$3:$AO$5),0))</f>
        <v>Emqa</v>
      </c>
      <c r="V5" s="105">
        <f t="array" ref="V5">VLOOKUP($U5,$AF$3:$AN$5,2,0)</f>
        <v>30</v>
      </c>
      <c r="W5" s="106">
        <f t="array" ref="W5">VLOOKUP($U5,$AF$3:$AN$5,3,0)</f>
        <v>8</v>
      </c>
      <c r="X5" s="106">
        <f t="array" ref="X5">VLOOKUP($U5,$AF$3:$AN$5,4,0)</f>
        <v>11</v>
      </c>
      <c r="Y5" s="106">
        <f t="array" ref="Y5">VLOOKUP($U5,$AF$3:$AN$5,5,0)</f>
        <v>11</v>
      </c>
      <c r="Z5" s="106">
        <f t="array" ref="Z5">VLOOKUP($U5,$AF$3:$AN$5,6,0)</f>
        <v>42</v>
      </c>
      <c r="AA5" s="106">
        <f t="array" ref="AA5">VLOOKUP($U5,$AF$3:$AN$5,7,0)</f>
        <v>43</v>
      </c>
      <c r="AB5" s="106">
        <f t="array" ref="AB5">VLOOKUP($U5,$AF$3:$AN$5,8,0)</f>
        <v>-1</v>
      </c>
      <c r="AC5" s="106">
        <f t="array" ref="AC5">VLOOKUP($U5,$AF$3:$AN$5,9,0)</f>
        <v>35</v>
      </c>
      <c r="AD5" s="28"/>
      <c r="AE5" s="89"/>
      <c r="AF5" s="113" t="str">
        <f t="shared" si="1"/>
        <v>void</v>
      </c>
      <c r="AG5" s="108">
        <f t="array" ref="AG5">SUM(($E$12:$E$56=AF5)*(ISNUMBER($G$12:$G$56)),($F$12:$F$56=AF5)*(ISNUMBER($I$12:$I$56)))</f>
        <v>30</v>
      </c>
      <c r="AH5" s="88">
        <f t="array" ref="AH5">SUM(('ТУР4'!home=AF5)*('ТУР4'!homescore&gt;'ТУР4'!visitorscore),('ТУР4'!visitor=AF5)*('ТУР4'!visitorscore&gt;'ТУР4'!homescore))</f>
        <v>8</v>
      </c>
      <c r="AI5" s="88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88">
        <f t="array" ref="AJ5">SUM(('ТУР4'!home=AF5)*('ТУР4'!homescore&lt;'ТУР4'!visitorscore),('ТУР4'!visitor=AF5)*('ТУР4'!visitorscore&lt;'ТУР4'!homescore))</f>
        <v>17</v>
      </c>
      <c r="AK5" s="109">
        <f t="array" ref="AK5">SUMIF('ТУР4'!home,AF5,'ТУР4'!homescore)+SUMIF('ТУР4'!visitor,AF5,'ТУР4'!visitorscore)</f>
        <v>27</v>
      </c>
      <c r="AL5" s="110">
        <f t="array" ref="AL5">SUMIF('ТУР4'!home,AF5,'ТУР4'!visitorscore)+SUMIF('ТУР4'!visitor,AF5,'ТУР4'!homescore)</f>
        <v>43</v>
      </c>
      <c r="AM5" s="88">
        <f t="shared" si="2"/>
        <v>-16</v>
      </c>
      <c r="AN5" s="109">
        <f t="array" ref="AN5">AH5*Options!$B$2+AI5*Options!$B$3+AJ5*Options!$B$4+VLOOKUP(AF5,$E$4:$F$8,2,0)</f>
        <v>29</v>
      </c>
      <c r="AO5" s="89">
        <f t="shared" si="3"/>
        <v>2899840027</v>
      </c>
    </row>
    <row r="6">
      <c r="A6" s="89"/>
      <c r="B6" s="92"/>
      <c r="C6" s="29" t="s">
        <v>57</v>
      </c>
      <c r="D6" s="111" t="s">
        <v>47</v>
      </c>
      <c r="E6" s="35" t="s">
        <v>58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112" t="str">
        <f t="array" ref="U6">INDEX($AF$3:$AF$5,MATCH(LARGE($AO$3:$AO$5-ROW($AO$3:$AO$5)/COUNT($AO$3:$AO$5),ROW(U6)-ROW(U$4)+1),$AO$3:$AO$5-ROW($AO$3:$AO$5)/COUNT($AO$3:$AO$5),0))</f>
        <v>void</v>
      </c>
      <c r="V6" s="105">
        <f t="array" ref="V6">VLOOKUP($U6,$AF$3:$AN$5,2,0)</f>
        <v>30</v>
      </c>
      <c r="W6" s="106">
        <f t="array" ref="W6">VLOOKUP($U6,$AF$3:$AN$5,3,0)</f>
        <v>8</v>
      </c>
      <c r="X6" s="106">
        <f t="array" ref="X6">VLOOKUP($U6,$AF$3:$AN$5,4,0)</f>
        <v>5</v>
      </c>
      <c r="Y6" s="106">
        <f t="array" ref="Y6">VLOOKUP($U6,$AF$3:$AN$5,5,0)</f>
        <v>17</v>
      </c>
      <c r="Z6" s="106">
        <f t="array" ref="Z6">VLOOKUP($U6,$AF$3:$AN$5,6,0)</f>
        <v>27</v>
      </c>
      <c r="AA6" s="106">
        <f t="array" ref="AA6">VLOOKUP($U6,$AF$3:$AN$5,7,0)</f>
        <v>43</v>
      </c>
      <c r="AB6" s="106">
        <f t="array" ref="AB6">VLOOKUP($U6,$AF$3:$AN$5,8,0)</f>
        <v>-16</v>
      </c>
      <c r="AC6" s="106">
        <f t="array" ref="AC6">VLOOKUP($U6,$AF$3:$AN$5,9,0)</f>
        <v>29</v>
      </c>
      <c r="AD6" s="28"/>
      <c r="AE6" s="89"/>
      <c r="AF6" s="88"/>
      <c r="AG6" s="88"/>
      <c r="AH6" s="88"/>
      <c r="AI6" s="88"/>
      <c r="AJ6" s="88"/>
      <c r="AK6" s="88"/>
      <c r="AL6" s="88"/>
      <c r="AM6" s="88"/>
      <c r="AN6" s="88"/>
      <c r="AO6" s="89"/>
    </row>
    <row r="7">
      <c r="A7" s="89"/>
      <c r="B7" s="92"/>
      <c r="C7" s="94"/>
      <c r="D7" s="93"/>
      <c r="E7" s="93"/>
      <c r="F7" s="93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3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13"/>
      <c r="AG7" s="88"/>
      <c r="AH7" s="88"/>
      <c r="AI7" s="88"/>
      <c r="AJ7" s="88"/>
      <c r="AK7" s="88"/>
      <c r="AL7" s="88"/>
      <c r="AM7" s="88"/>
      <c r="AN7" s="88"/>
      <c r="AO7" s="89"/>
    </row>
    <row r="8" hidden="1">
      <c r="A8" s="89"/>
      <c r="B8" s="92"/>
      <c r="C8" s="94"/>
      <c r="D8" s="93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3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</row>
    <row r="9" hidden="1">
      <c r="A9" s="89"/>
      <c r="B9" s="92"/>
      <c r="C9" s="93"/>
      <c r="D9" s="93"/>
      <c r="E9" s="93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3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</row>
    <row r="10">
      <c r="A10" s="89"/>
      <c r="B10" s="37" t="s">
        <v>33</v>
      </c>
      <c r="C10" s="93"/>
      <c r="D10" s="114"/>
      <c r="E10" s="114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3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</row>
    <row r="11" ht="15.0" customHeight="1">
      <c r="A11" s="115"/>
      <c r="B11" s="116"/>
      <c r="C11" s="104" t="s">
        <v>14</v>
      </c>
      <c r="D11" s="104" t="s">
        <v>14</v>
      </c>
      <c r="E11" s="117" t="s">
        <v>34</v>
      </c>
      <c r="F11" s="117" t="s">
        <v>35</v>
      </c>
      <c r="G11" s="118" t="s">
        <v>36</v>
      </c>
      <c r="H11" s="97"/>
      <c r="I11" s="4"/>
      <c r="J11" s="1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120"/>
      <c r="B12" s="121">
        <v>0.7083333333333334</v>
      </c>
      <c r="C12" s="122" t="str">
        <f t="shared" ref="C12:C14" si="4">TRIM($D$4)</f>
        <v>Швеция</v>
      </c>
      <c r="D12" s="123" t="str">
        <f t="shared" ref="D12:D17" si="5">TRIM($D$5)</f>
        <v>Финляндия</v>
      </c>
      <c r="E12" s="119" t="str">
        <f t="shared" ref="E12:E14" si="6">$E$4</f>
        <v>⁠NightLovell</v>
      </c>
      <c r="F12" s="119" t="str">
        <f t="shared" ref="F12:F17" si="7">$E$5</f>
        <v>Emqa</v>
      </c>
      <c r="G12" s="117">
        <f t="shared" ref="G12:G56" si="8">SUM(K12)</f>
        <v>2</v>
      </c>
      <c r="H12" s="119"/>
      <c r="I12" s="117">
        <f t="shared" ref="I12:I18" si="9">SUM(L12)</f>
        <v>2</v>
      </c>
      <c r="J12" s="119"/>
      <c r="K12" s="122">
        <v>2.0</v>
      </c>
      <c r="L12" s="124">
        <v>2.0</v>
      </c>
      <c r="M12" s="125"/>
      <c r="N12" s="93"/>
      <c r="O12" s="93"/>
      <c r="P12" s="93"/>
      <c r="Q12" s="93"/>
      <c r="R12" s="93"/>
      <c r="S12" s="93"/>
      <c r="T12" s="88">
        <v>241.0</v>
      </c>
      <c r="U12" s="126" t="str">
        <f t="shared" ref="U12:U56" si="10">TEXT(B12,"h:mm")&amp;" "&amp;($C$1)&amp;" ("&amp;C12&amp;") "&amp;E12&amp;" "&amp;" - ("&amp;D12&amp;") "&amp;F12&amp;""</f>
        <v>17:00 Bullet shot Cup (Швеция) ⁠NightLovell  - (Финляндия) Emqa</v>
      </c>
      <c r="V12" s="89" t="str">
        <f t="shared" ref="V12:V56" si="11">TEXT(G12,"0")&amp;":"&amp;TEXT(I12,"0")</f>
        <v>2:2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120"/>
      <c r="B13" s="121">
        <v>0.7111111111111111</v>
      </c>
      <c r="C13" s="122" t="str">
        <f t="shared" si="4"/>
        <v>Швеция</v>
      </c>
      <c r="D13" s="123" t="str">
        <f t="shared" si="5"/>
        <v>Финляндия</v>
      </c>
      <c r="E13" s="119" t="str">
        <f t="shared" si="6"/>
        <v>⁠NightLovell</v>
      </c>
      <c r="F13" s="119" t="str">
        <f t="shared" si="7"/>
        <v>Emqa</v>
      </c>
      <c r="G13" s="117">
        <f t="shared" si="8"/>
        <v>0</v>
      </c>
      <c r="H13" s="119"/>
      <c r="I13" s="117">
        <f t="shared" si="9"/>
        <v>1</v>
      </c>
      <c r="J13" s="119"/>
      <c r="K13" s="123">
        <v>0.0</v>
      </c>
      <c r="L13" s="127">
        <v>1.0</v>
      </c>
      <c r="M13" s="125"/>
      <c r="N13" s="93"/>
      <c r="O13" s="93"/>
      <c r="P13" s="93"/>
      <c r="Q13" s="93"/>
      <c r="R13" s="93"/>
      <c r="S13" s="93"/>
      <c r="T13" s="88">
        <v>242.0</v>
      </c>
      <c r="U13" s="126" t="str">
        <f t="shared" si="10"/>
        <v>17:04 Bullet shot Cup (Швеция) ⁠NightLovell  - (Финляндия) Emqa</v>
      </c>
      <c r="V13" s="89" t="str">
        <f t="shared" si="11"/>
        <v>0:1</v>
      </c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120"/>
      <c r="B14" s="121">
        <v>0.7138888888888889</v>
      </c>
      <c r="C14" s="122" t="str">
        <f t="shared" si="4"/>
        <v>Швеция</v>
      </c>
      <c r="D14" s="123" t="str">
        <f t="shared" si="5"/>
        <v>Финляндия</v>
      </c>
      <c r="E14" s="119" t="str">
        <f t="shared" si="6"/>
        <v>⁠NightLovell</v>
      </c>
      <c r="F14" s="119" t="str">
        <f t="shared" si="7"/>
        <v>Emqa</v>
      </c>
      <c r="G14" s="117">
        <f t="shared" si="8"/>
        <v>3</v>
      </c>
      <c r="H14" s="119"/>
      <c r="I14" s="117">
        <f t="shared" si="9"/>
        <v>2</v>
      </c>
      <c r="J14" s="119"/>
      <c r="K14" s="123">
        <v>3.0</v>
      </c>
      <c r="L14" s="127">
        <v>2.0</v>
      </c>
      <c r="M14" s="125"/>
      <c r="N14" s="93"/>
      <c r="O14" s="93"/>
      <c r="P14" s="93"/>
      <c r="Q14" s="93"/>
      <c r="R14" s="93"/>
      <c r="S14" s="93"/>
      <c r="T14" s="88">
        <v>243.0</v>
      </c>
      <c r="U14" s="126" t="str">
        <f t="shared" si="10"/>
        <v>17:08 Bullet shot Cup (Швеция) ⁠NightLovell  - (Финляндия) Emqa</v>
      </c>
      <c r="V14" s="89" t="str">
        <f t="shared" si="11"/>
        <v>3:2</v>
      </c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</row>
    <row r="15">
      <c r="A15" s="120"/>
      <c r="B15" s="121">
        <v>0.7166666666666667</v>
      </c>
      <c r="C15" s="128" t="str">
        <f t="shared" ref="C15:C20" si="12">TRIM($D$6)</f>
        <v>Чехия</v>
      </c>
      <c r="D15" s="123" t="str">
        <f t="shared" si="5"/>
        <v>Финляндия</v>
      </c>
      <c r="E15" s="128" t="str">
        <f t="shared" ref="E15:E20" si="13">$E$6</f>
        <v>void</v>
      </c>
      <c r="F15" s="119" t="str">
        <f t="shared" si="7"/>
        <v>Emqa</v>
      </c>
      <c r="G15" s="117">
        <f t="shared" si="8"/>
        <v>1</v>
      </c>
      <c r="H15" s="119"/>
      <c r="I15" s="117">
        <f t="shared" si="9"/>
        <v>0</v>
      </c>
      <c r="J15" s="119"/>
      <c r="K15" s="123">
        <v>1.0</v>
      </c>
      <c r="L15" s="127">
        <v>0.0</v>
      </c>
      <c r="M15" s="125"/>
      <c r="N15" s="93"/>
      <c r="O15" s="93"/>
      <c r="P15" s="93"/>
      <c r="Q15" s="93"/>
      <c r="R15" s="93"/>
      <c r="S15" s="93"/>
      <c r="T15" s="88">
        <v>244.0</v>
      </c>
      <c r="U15" s="126" t="str">
        <f t="shared" si="10"/>
        <v>17:12 Bullet shot Cup (Чехия) void  - (Финляндия) Emqa</v>
      </c>
      <c r="V15" s="89" t="str">
        <f t="shared" si="11"/>
        <v>1:0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</row>
    <row r="16">
      <c r="A16" s="120"/>
      <c r="B16" s="121">
        <v>0.7194444444444444</v>
      </c>
      <c r="C16" s="128" t="str">
        <f t="shared" si="12"/>
        <v>Чехия</v>
      </c>
      <c r="D16" s="123" t="str">
        <f t="shared" si="5"/>
        <v>Финляндия</v>
      </c>
      <c r="E16" s="128" t="str">
        <f t="shared" si="13"/>
        <v>void</v>
      </c>
      <c r="F16" s="119" t="str">
        <f t="shared" si="7"/>
        <v>Emqa</v>
      </c>
      <c r="G16" s="117">
        <f t="shared" si="8"/>
        <v>1</v>
      </c>
      <c r="H16" s="119"/>
      <c r="I16" s="117">
        <f t="shared" si="9"/>
        <v>0</v>
      </c>
      <c r="J16" s="119"/>
      <c r="K16" s="123">
        <v>1.0</v>
      </c>
      <c r="L16" s="127">
        <v>0.0</v>
      </c>
      <c r="M16" s="125"/>
      <c r="N16" s="93"/>
      <c r="O16" s="93"/>
      <c r="P16" s="93"/>
      <c r="Q16" s="93"/>
      <c r="R16" s="93"/>
      <c r="S16" s="93"/>
      <c r="T16" s="88">
        <v>245.0</v>
      </c>
      <c r="U16" s="126" t="str">
        <f t="shared" si="10"/>
        <v>17:16 Bullet shot Cup (Чехия) void  - (Финляндия) Emqa</v>
      </c>
      <c r="V16" s="89" t="str">
        <f t="shared" si="11"/>
        <v>1:0</v>
      </c>
      <c r="W16" s="89"/>
      <c r="X16" s="89"/>
      <c r="Y16" s="89"/>
      <c r="Z16" s="89"/>
      <c r="AA16" s="89"/>
      <c r="AB16" s="89"/>
      <c r="AC16" s="12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</row>
    <row r="17">
      <c r="A17" s="120"/>
      <c r="B17" s="121">
        <v>0.7222222222222222</v>
      </c>
      <c r="C17" s="128" t="str">
        <f t="shared" si="12"/>
        <v>Чехия</v>
      </c>
      <c r="D17" s="123" t="str">
        <f t="shared" si="5"/>
        <v>Финляндия</v>
      </c>
      <c r="E17" s="128" t="str">
        <f t="shared" si="13"/>
        <v>void</v>
      </c>
      <c r="F17" s="119" t="str">
        <f t="shared" si="7"/>
        <v>Emqa</v>
      </c>
      <c r="G17" s="117">
        <f t="shared" si="8"/>
        <v>3</v>
      </c>
      <c r="H17" s="119"/>
      <c r="I17" s="117">
        <f t="shared" si="9"/>
        <v>1</v>
      </c>
      <c r="J17" s="119"/>
      <c r="K17" s="119">
        <v>3.0</v>
      </c>
      <c r="L17" s="119">
        <v>1.0</v>
      </c>
      <c r="M17" s="125"/>
      <c r="N17" s="93"/>
      <c r="O17" s="93"/>
      <c r="P17" s="93"/>
      <c r="Q17" s="93"/>
      <c r="R17" s="93"/>
      <c r="S17" s="93"/>
      <c r="T17" s="88">
        <v>246.0</v>
      </c>
      <c r="U17" s="126" t="str">
        <f t="shared" si="10"/>
        <v>17:20 Bullet shot Cup (Чехия) void  - (Финляндия) Emqa</v>
      </c>
      <c r="V17" s="89" t="str">
        <f t="shared" si="11"/>
        <v>3:1</v>
      </c>
      <c r="W17" s="89"/>
      <c r="X17" s="89"/>
      <c r="Y17" s="89"/>
      <c r="Z17" s="89"/>
      <c r="AA17" s="89"/>
      <c r="AB17" s="89"/>
      <c r="AC17" s="89"/>
      <c r="AD17" s="13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131"/>
      <c r="B18" s="121">
        <v>0.725</v>
      </c>
      <c r="C18" s="128" t="str">
        <f t="shared" si="12"/>
        <v>Чехия</v>
      </c>
      <c r="D18" s="128" t="str">
        <f t="shared" ref="D18:D23" si="14">TRIM($D$4)</f>
        <v>Швеция</v>
      </c>
      <c r="E18" s="128" t="str">
        <f t="shared" si="13"/>
        <v>void</v>
      </c>
      <c r="F18" s="119" t="str">
        <f t="shared" ref="F18:F23" si="15">$E$4</f>
        <v>⁠NightLovell</v>
      </c>
      <c r="G18" s="117">
        <f t="shared" si="8"/>
        <v>0</v>
      </c>
      <c r="H18" s="119"/>
      <c r="I18" s="117">
        <f t="shared" si="9"/>
        <v>2</v>
      </c>
      <c r="J18" s="119"/>
      <c r="K18" s="122">
        <v>0.0</v>
      </c>
      <c r="L18" s="124">
        <v>2.0</v>
      </c>
      <c r="M18" s="125"/>
      <c r="N18" s="132"/>
      <c r="O18" s="132"/>
      <c r="P18" s="93"/>
      <c r="Q18" s="132"/>
      <c r="R18" s="132"/>
      <c r="S18" s="93"/>
      <c r="T18" s="88">
        <v>247.0</v>
      </c>
      <c r="U18" s="126" t="str">
        <f t="shared" si="10"/>
        <v>17:24 Bullet shot Cup (Чехия) void  - (Швеция) ⁠NightLovell</v>
      </c>
      <c r="V18" s="89" t="str">
        <f t="shared" si="11"/>
        <v>0:2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131"/>
      <c r="B19" s="121">
        <v>0.7277777777777777</v>
      </c>
      <c r="C19" s="128" t="str">
        <f t="shared" si="12"/>
        <v>Чехия</v>
      </c>
      <c r="D19" s="128" t="str">
        <f t="shared" si="14"/>
        <v>Швеция</v>
      </c>
      <c r="E19" s="128" t="str">
        <f t="shared" si="13"/>
        <v>void</v>
      </c>
      <c r="F19" s="119" t="str">
        <f t="shared" si="15"/>
        <v>⁠NightLovell</v>
      </c>
      <c r="G19" s="117">
        <f t="shared" si="8"/>
        <v>0</v>
      </c>
      <c r="H19" s="119"/>
      <c r="I19" s="117">
        <f t="shared" ref="I19:I23" si="16">SUM(L19,O19)</f>
        <v>1</v>
      </c>
      <c r="J19" s="119"/>
      <c r="K19" s="123">
        <v>0.0</v>
      </c>
      <c r="L19" s="127">
        <v>1.0</v>
      </c>
      <c r="M19" s="125"/>
      <c r="N19" s="132"/>
      <c r="O19" s="132"/>
      <c r="P19" s="93"/>
      <c r="Q19" s="132"/>
      <c r="R19" s="132"/>
      <c r="S19" s="93"/>
      <c r="T19" s="88">
        <v>248.0</v>
      </c>
      <c r="U19" s="126" t="str">
        <f t="shared" si="10"/>
        <v>17:28 Bullet shot Cup (Чехия) void  - (Швеция) ⁠NightLovell</v>
      </c>
      <c r="V19" s="89" t="str">
        <f t="shared" si="11"/>
        <v>0:1</v>
      </c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131"/>
      <c r="B20" s="121">
        <v>0.7305555555555555</v>
      </c>
      <c r="C20" s="128" t="str">
        <f t="shared" si="12"/>
        <v>Чехия</v>
      </c>
      <c r="D20" s="128" t="str">
        <f t="shared" si="14"/>
        <v>Швеция</v>
      </c>
      <c r="E20" s="128" t="str">
        <f t="shared" si="13"/>
        <v>void</v>
      </c>
      <c r="F20" s="119" t="str">
        <f t="shared" si="15"/>
        <v>⁠NightLovell</v>
      </c>
      <c r="G20" s="117">
        <f t="shared" si="8"/>
        <v>0</v>
      </c>
      <c r="H20" s="119"/>
      <c r="I20" s="117">
        <f t="shared" si="16"/>
        <v>2</v>
      </c>
      <c r="J20" s="119"/>
      <c r="K20" s="123">
        <v>0.0</v>
      </c>
      <c r="L20" s="127">
        <v>2.0</v>
      </c>
      <c r="M20" s="125"/>
      <c r="N20" s="132"/>
      <c r="O20" s="132"/>
      <c r="P20" s="93"/>
      <c r="Q20" s="132"/>
      <c r="R20" s="132"/>
      <c r="S20" s="93"/>
      <c r="T20" s="88">
        <v>249.0</v>
      </c>
      <c r="U20" s="126" t="str">
        <f t="shared" si="10"/>
        <v>17:32 Bullet shot Cup (Чехия) void  - (Швеция) ⁠NightLovell</v>
      </c>
      <c r="V20" s="89" t="str">
        <f t="shared" si="11"/>
        <v>0:2</v>
      </c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</row>
    <row r="21" ht="15.75" customHeight="1">
      <c r="A21" s="131"/>
      <c r="B21" s="121">
        <v>0.7333333333333333</v>
      </c>
      <c r="C21" s="123" t="str">
        <f t="shared" ref="C21:C26" si="17">TRIM($D$5)</f>
        <v>Финляндия</v>
      </c>
      <c r="D21" s="128" t="str">
        <f t="shared" si="14"/>
        <v>Швеция</v>
      </c>
      <c r="E21" s="119" t="str">
        <f t="shared" ref="E21:E26" si="18">$E$5</f>
        <v>Emqa</v>
      </c>
      <c r="F21" s="119" t="str">
        <f t="shared" si="15"/>
        <v>⁠NightLovell</v>
      </c>
      <c r="G21" s="117">
        <f t="shared" si="8"/>
        <v>2</v>
      </c>
      <c r="H21" s="119"/>
      <c r="I21" s="117">
        <f t="shared" si="16"/>
        <v>2</v>
      </c>
      <c r="J21" s="119"/>
      <c r="K21" s="123">
        <v>2.0</v>
      </c>
      <c r="L21" s="127">
        <v>2.0</v>
      </c>
      <c r="M21" s="125"/>
      <c r="N21" s="132"/>
      <c r="O21" s="132"/>
      <c r="P21" s="93"/>
      <c r="Q21" s="132"/>
      <c r="R21" s="132"/>
      <c r="S21" s="93"/>
      <c r="T21" s="88">
        <v>250.0</v>
      </c>
      <c r="U21" s="126" t="str">
        <f t="shared" si="10"/>
        <v>17:36 Bullet shot Cup (Финляндия) Emqa  - (Швеция) ⁠NightLovell</v>
      </c>
      <c r="V21" s="89" t="str">
        <f t="shared" si="11"/>
        <v>2:2</v>
      </c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</row>
    <row r="22" ht="15.75" customHeight="1">
      <c r="A22" s="131"/>
      <c r="B22" s="121">
        <v>0.7361111111111112</v>
      </c>
      <c r="C22" s="123" t="str">
        <f t="shared" si="17"/>
        <v>Финляндия</v>
      </c>
      <c r="D22" s="128" t="str">
        <f t="shared" si="14"/>
        <v>Швеция</v>
      </c>
      <c r="E22" s="119" t="str">
        <f t="shared" si="18"/>
        <v>Emqa</v>
      </c>
      <c r="F22" s="119" t="str">
        <f t="shared" si="15"/>
        <v>⁠NightLovell</v>
      </c>
      <c r="G22" s="117">
        <f t="shared" si="8"/>
        <v>2</v>
      </c>
      <c r="H22" s="119"/>
      <c r="I22" s="117">
        <f t="shared" si="16"/>
        <v>0</v>
      </c>
      <c r="J22" s="119"/>
      <c r="K22" s="123">
        <v>2.0</v>
      </c>
      <c r="L22" s="127">
        <v>0.0</v>
      </c>
      <c r="M22" s="125"/>
      <c r="N22" s="132"/>
      <c r="O22" s="132"/>
      <c r="P22" s="93"/>
      <c r="Q22" s="132"/>
      <c r="R22" s="132"/>
      <c r="S22" s="93"/>
      <c r="T22" s="88">
        <v>251.0</v>
      </c>
      <c r="U22" s="126" t="str">
        <f t="shared" si="10"/>
        <v>17:40 Bullet shot Cup (Финляндия) Emqa  - (Швеция) ⁠NightLovell</v>
      </c>
      <c r="V22" s="89" t="str">
        <f t="shared" si="11"/>
        <v>2:0</v>
      </c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</row>
    <row r="23" ht="15.75" customHeight="1">
      <c r="A23" s="131"/>
      <c r="B23" s="121">
        <v>0.7388888888888889</v>
      </c>
      <c r="C23" s="123" t="str">
        <f t="shared" si="17"/>
        <v>Финляндия</v>
      </c>
      <c r="D23" s="128" t="str">
        <f t="shared" si="14"/>
        <v>Швеция</v>
      </c>
      <c r="E23" s="119" t="str">
        <f t="shared" si="18"/>
        <v>Emqa</v>
      </c>
      <c r="F23" s="119" t="str">
        <f t="shared" si="15"/>
        <v>⁠NightLovell</v>
      </c>
      <c r="G23" s="117">
        <f t="shared" si="8"/>
        <v>2</v>
      </c>
      <c r="H23" s="119"/>
      <c r="I23" s="117">
        <f t="shared" si="16"/>
        <v>3</v>
      </c>
      <c r="J23" s="119"/>
      <c r="K23" s="119">
        <v>2.0</v>
      </c>
      <c r="L23" s="119">
        <v>3.0</v>
      </c>
      <c r="M23" s="125"/>
      <c r="N23" s="93"/>
      <c r="O23" s="93"/>
      <c r="P23" s="93"/>
      <c r="Q23" s="93"/>
      <c r="R23" s="93"/>
      <c r="S23" s="93"/>
      <c r="T23" s="88">
        <v>252.0</v>
      </c>
      <c r="U23" s="126" t="str">
        <f t="shared" si="10"/>
        <v>17:44 Bullet shot Cup (Финляндия) Emqa  - (Швеция) ⁠NightLovell</v>
      </c>
      <c r="V23" s="89" t="str">
        <f t="shared" si="11"/>
        <v>2:3</v>
      </c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89"/>
      <c r="B24" s="121">
        <v>0.7416666666666667</v>
      </c>
      <c r="C24" s="123" t="str">
        <f t="shared" si="17"/>
        <v>Финляндия</v>
      </c>
      <c r="D24" s="128" t="str">
        <f t="shared" ref="D24:D29" si="19">TRIM($D$6)</f>
        <v>Чехия</v>
      </c>
      <c r="E24" s="119" t="str">
        <f t="shared" si="18"/>
        <v>Emqa</v>
      </c>
      <c r="F24" s="128" t="str">
        <f t="shared" ref="F24:F29" si="20">$E$6</f>
        <v>void</v>
      </c>
      <c r="G24" s="117">
        <f t="shared" si="8"/>
        <v>2</v>
      </c>
      <c r="H24" s="119"/>
      <c r="I24" s="117">
        <f t="shared" ref="I24:I30" si="21">SUM(L24)</f>
        <v>0</v>
      </c>
      <c r="J24" s="119"/>
      <c r="K24" s="122">
        <v>2.0</v>
      </c>
      <c r="L24" s="124">
        <v>0.0</v>
      </c>
      <c r="M24" s="93"/>
      <c r="N24" s="93"/>
      <c r="O24" s="93"/>
      <c r="P24" s="93"/>
      <c r="Q24" s="93"/>
      <c r="R24" s="93"/>
      <c r="S24" s="93"/>
      <c r="T24" s="88">
        <v>253.0</v>
      </c>
      <c r="U24" s="126" t="str">
        <f t="shared" si="10"/>
        <v>17:48 Bullet shot Cup (Финляндия) Emqa  - (Чехия) void</v>
      </c>
      <c r="V24" s="89" t="str">
        <f t="shared" si="11"/>
        <v>2:0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89"/>
      <c r="B25" s="121">
        <v>0.7444444444444445</v>
      </c>
      <c r="C25" s="123" t="str">
        <f t="shared" si="17"/>
        <v>Финляндия</v>
      </c>
      <c r="D25" s="128" t="str">
        <f t="shared" si="19"/>
        <v>Чехия</v>
      </c>
      <c r="E25" s="119" t="str">
        <f t="shared" si="18"/>
        <v>Emqa</v>
      </c>
      <c r="F25" s="128" t="str">
        <f t="shared" si="20"/>
        <v>void</v>
      </c>
      <c r="G25" s="117">
        <f t="shared" si="8"/>
        <v>1</v>
      </c>
      <c r="H25" s="119"/>
      <c r="I25" s="117">
        <f t="shared" si="21"/>
        <v>1</v>
      </c>
      <c r="J25" s="119"/>
      <c r="K25" s="123">
        <v>1.0</v>
      </c>
      <c r="L25" s="127">
        <v>1.0</v>
      </c>
      <c r="M25" s="93"/>
      <c r="N25" s="93"/>
      <c r="O25" s="93"/>
      <c r="P25" s="93"/>
      <c r="Q25" s="93"/>
      <c r="R25" s="93"/>
      <c r="S25" s="93"/>
      <c r="T25" s="88">
        <v>254.0</v>
      </c>
      <c r="U25" s="126" t="str">
        <f t="shared" si="10"/>
        <v>17:52 Bullet shot Cup (Финляндия) Emqa  - (Чехия) void</v>
      </c>
      <c r="V25" s="89" t="str">
        <f t="shared" si="11"/>
        <v>1:1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89"/>
      <c r="B26" s="121">
        <v>0.7472222222222222</v>
      </c>
      <c r="C26" s="123" t="str">
        <f t="shared" si="17"/>
        <v>Финляндия</v>
      </c>
      <c r="D26" s="128" t="str">
        <f t="shared" si="19"/>
        <v>Чехия</v>
      </c>
      <c r="E26" s="119" t="str">
        <f t="shared" si="18"/>
        <v>Emqa</v>
      </c>
      <c r="F26" s="128" t="str">
        <f t="shared" si="20"/>
        <v>void</v>
      </c>
      <c r="G26" s="117">
        <f t="shared" si="8"/>
        <v>2</v>
      </c>
      <c r="H26" s="119"/>
      <c r="I26" s="117">
        <f t="shared" si="21"/>
        <v>0</v>
      </c>
      <c r="J26" s="119"/>
      <c r="K26" s="123">
        <v>2.0</v>
      </c>
      <c r="L26" s="127">
        <v>0.0</v>
      </c>
      <c r="M26" s="93"/>
      <c r="N26" s="93"/>
      <c r="O26" s="93"/>
      <c r="P26" s="93"/>
      <c r="Q26" s="93"/>
      <c r="R26" s="93"/>
      <c r="S26" s="93"/>
      <c r="T26" s="88">
        <v>255.0</v>
      </c>
      <c r="U26" s="126" t="str">
        <f t="shared" si="10"/>
        <v>17:56 Bullet shot Cup (Финляндия) Emqa  - (Чехия) void</v>
      </c>
      <c r="V26" s="89" t="str">
        <f t="shared" si="11"/>
        <v>2:0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</row>
    <row r="27" ht="15.75" customHeight="1">
      <c r="A27" s="89"/>
      <c r="B27" s="121">
        <v>0.75</v>
      </c>
      <c r="C27" s="128" t="str">
        <f t="shared" ref="C27:C32" si="22">TRIM($D$4)</f>
        <v>Швеция</v>
      </c>
      <c r="D27" s="128" t="str">
        <f t="shared" si="19"/>
        <v>Чехия</v>
      </c>
      <c r="E27" s="119" t="str">
        <f t="shared" ref="E27:E32" si="23">$E$4</f>
        <v>⁠NightLovell</v>
      </c>
      <c r="F27" s="128" t="str">
        <f t="shared" si="20"/>
        <v>void</v>
      </c>
      <c r="G27" s="117">
        <f t="shared" si="8"/>
        <v>2</v>
      </c>
      <c r="H27" s="119"/>
      <c r="I27" s="117">
        <f t="shared" si="21"/>
        <v>1</v>
      </c>
      <c r="J27" s="119"/>
      <c r="K27" s="123">
        <v>2.0</v>
      </c>
      <c r="L27" s="127">
        <v>1.0</v>
      </c>
      <c r="M27" s="93"/>
      <c r="N27" s="93"/>
      <c r="O27" s="93"/>
      <c r="P27" s="93"/>
      <c r="Q27" s="93"/>
      <c r="R27" s="93"/>
      <c r="S27" s="93"/>
      <c r="T27" s="88">
        <v>256.0</v>
      </c>
      <c r="U27" s="126" t="str">
        <f t="shared" si="10"/>
        <v>18:00 Bullet shot Cup (Швеция) ⁠NightLovell  - (Чехия) void</v>
      </c>
      <c r="V27" s="89" t="str">
        <f t="shared" si="11"/>
        <v>2:1</v>
      </c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</row>
    <row r="28" ht="15.75" customHeight="1">
      <c r="A28" s="89"/>
      <c r="B28" s="121">
        <v>0.7527777777777778</v>
      </c>
      <c r="C28" s="128" t="str">
        <f t="shared" si="22"/>
        <v>Швеция</v>
      </c>
      <c r="D28" s="128" t="str">
        <f t="shared" si="19"/>
        <v>Чехия</v>
      </c>
      <c r="E28" s="119" t="str">
        <f t="shared" si="23"/>
        <v>⁠NightLovell</v>
      </c>
      <c r="F28" s="128" t="str">
        <f t="shared" si="20"/>
        <v>void</v>
      </c>
      <c r="G28" s="117">
        <f t="shared" si="8"/>
        <v>1</v>
      </c>
      <c r="H28" s="119"/>
      <c r="I28" s="117">
        <f t="shared" si="21"/>
        <v>2</v>
      </c>
      <c r="J28" s="119"/>
      <c r="K28" s="123">
        <v>1.0</v>
      </c>
      <c r="L28" s="127">
        <v>2.0</v>
      </c>
      <c r="M28" s="93"/>
      <c r="N28" s="93"/>
      <c r="O28" s="93"/>
      <c r="P28" s="93"/>
      <c r="Q28" s="93"/>
      <c r="R28" s="93"/>
      <c r="S28" s="93"/>
      <c r="T28" s="88">
        <v>257.0</v>
      </c>
      <c r="U28" s="126" t="str">
        <f t="shared" si="10"/>
        <v>18:04 Bullet shot Cup (Швеция) ⁠NightLovell  - (Чехия) void</v>
      </c>
      <c r="V28" s="89" t="str">
        <f t="shared" si="11"/>
        <v>1:2</v>
      </c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</row>
    <row r="29" ht="15.75" customHeight="1">
      <c r="A29" s="89"/>
      <c r="B29" s="121">
        <v>0.7555555555555555</v>
      </c>
      <c r="C29" s="128" t="str">
        <f t="shared" si="22"/>
        <v>Швеция</v>
      </c>
      <c r="D29" s="128" t="str">
        <f t="shared" si="19"/>
        <v>Чехия</v>
      </c>
      <c r="E29" s="119" t="str">
        <f t="shared" si="23"/>
        <v>⁠NightLovell</v>
      </c>
      <c r="F29" s="128" t="str">
        <f t="shared" si="20"/>
        <v>void</v>
      </c>
      <c r="G29" s="117">
        <f t="shared" si="8"/>
        <v>3</v>
      </c>
      <c r="H29" s="119"/>
      <c r="I29" s="117">
        <f t="shared" si="21"/>
        <v>1</v>
      </c>
      <c r="J29" s="119"/>
      <c r="K29" s="119">
        <v>3.0</v>
      </c>
      <c r="L29" s="119">
        <v>1.0</v>
      </c>
      <c r="M29" s="93"/>
      <c r="N29" s="93"/>
      <c r="O29" s="93"/>
      <c r="P29" s="93"/>
      <c r="Q29" s="93"/>
      <c r="R29" s="93"/>
      <c r="S29" s="93"/>
      <c r="T29" s="88">
        <v>258.0</v>
      </c>
      <c r="U29" s="126" t="str">
        <f t="shared" si="10"/>
        <v>18:08 Bullet shot Cup (Швеция) ⁠NightLovell  - (Чехия) void</v>
      </c>
      <c r="V29" s="89" t="str">
        <f t="shared" si="11"/>
        <v>3:1</v>
      </c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89"/>
      <c r="B30" s="121">
        <v>0.7583333333333333</v>
      </c>
      <c r="C30" s="128" t="str">
        <f t="shared" si="22"/>
        <v>Швеция</v>
      </c>
      <c r="D30" s="123" t="str">
        <f t="shared" ref="D30:D35" si="24">TRIM($D$5)</f>
        <v>Финляндия</v>
      </c>
      <c r="E30" s="119" t="str">
        <f t="shared" si="23"/>
        <v>⁠NightLovell</v>
      </c>
      <c r="F30" s="119" t="str">
        <f t="shared" ref="F30:F35" si="25">$E$5</f>
        <v>Emqa</v>
      </c>
      <c r="G30" s="117">
        <f t="shared" si="8"/>
        <v>2</v>
      </c>
      <c r="H30" s="119"/>
      <c r="I30" s="117">
        <f t="shared" si="21"/>
        <v>2</v>
      </c>
      <c r="J30" s="119"/>
      <c r="K30" s="122">
        <v>2.0</v>
      </c>
      <c r="L30" s="124">
        <v>2.0</v>
      </c>
      <c r="M30" s="93"/>
      <c r="N30" s="93"/>
      <c r="O30" s="93"/>
      <c r="P30" s="93"/>
      <c r="Q30" s="93"/>
      <c r="R30" s="93"/>
      <c r="S30" s="93"/>
      <c r="T30" s="88">
        <v>259.0</v>
      </c>
      <c r="U30" s="126" t="str">
        <f t="shared" si="10"/>
        <v>18:12 Bullet shot Cup (Швеция) ⁠NightLovell  - (Финляндия) Emqa</v>
      </c>
      <c r="V30" s="89" t="str">
        <f t="shared" si="11"/>
        <v>2:2</v>
      </c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89"/>
      <c r="B31" s="121">
        <v>0.7611111111111111</v>
      </c>
      <c r="C31" s="128" t="str">
        <f t="shared" si="22"/>
        <v>Швеция</v>
      </c>
      <c r="D31" s="123" t="str">
        <f t="shared" si="24"/>
        <v>Финляндия</v>
      </c>
      <c r="E31" s="119" t="str">
        <f t="shared" si="23"/>
        <v>⁠NightLovell</v>
      </c>
      <c r="F31" s="119" t="str">
        <f t="shared" si="25"/>
        <v>Emqa</v>
      </c>
      <c r="G31" s="117">
        <f t="shared" si="8"/>
        <v>3</v>
      </c>
      <c r="H31" s="119"/>
      <c r="I31" s="117">
        <f t="shared" ref="I31:I35" si="26">SUM(L31,O31)</f>
        <v>1</v>
      </c>
      <c r="J31" s="119"/>
      <c r="K31" s="123">
        <v>3.0</v>
      </c>
      <c r="L31" s="127">
        <v>1.0</v>
      </c>
      <c r="M31" s="93"/>
      <c r="N31" s="93"/>
      <c r="O31" s="93"/>
      <c r="P31" s="93"/>
      <c r="Q31" s="93"/>
      <c r="R31" s="93"/>
      <c r="S31" s="93"/>
      <c r="T31" s="88">
        <v>260.0</v>
      </c>
      <c r="U31" s="126" t="str">
        <f t="shared" si="10"/>
        <v>18:16 Bullet shot Cup (Швеция) ⁠NightLovell  - (Финляндия) Emqa</v>
      </c>
      <c r="V31" s="89" t="str">
        <f t="shared" si="11"/>
        <v>3:1</v>
      </c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89"/>
      <c r="B32" s="121">
        <v>0.7638888888888888</v>
      </c>
      <c r="C32" s="128" t="str">
        <f t="shared" si="22"/>
        <v>Швеция</v>
      </c>
      <c r="D32" s="123" t="str">
        <f t="shared" si="24"/>
        <v>Финляндия</v>
      </c>
      <c r="E32" s="119" t="str">
        <f t="shared" si="23"/>
        <v>⁠NightLovell</v>
      </c>
      <c r="F32" s="119" t="str">
        <f t="shared" si="25"/>
        <v>Emqa</v>
      </c>
      <c r="G32" s="117">
        <f t="shared" si="8"/>
        <v>2</v>
      </c>
      <c r="H32" s="119"/>
      <c r="I32" s="117">
        <f t="shared" si="26"/>
        <v>0</v>
      </c>
      <c r="J32" s="119"/>
      <c r="K32" s="123">
        <v>2.0</v>
      </c>
      <c r="L32" s="127">
        <v>0.0</v>
      </c>
      <c r="M32" s="93"/>
      <c r="N32" s="93"/>
      <c r="O32" s="93"/>
      <c r="P32" s="93"/>
      <c r="Q32" s="93"/>
      <c r="R32" s="93"/>
      <c r="S32" s="93"/>
      <c r="T32" s="88">
        <v>261.0</v>
      </c>
      <c r="U32" s="126" t="str">
        <f t="shared" si="10"/>
        <v>18:20 Bullet shot Cup (Швеция) ⁠NightLovell  - (Финляндия) Emqa</v>
      </c>
      <c r="V32" s="89" t="str">
        <f t="shared" si="11"/>
        <v>2:0</v>
      </c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</row>
    <row r="33" ht="15.75" customHeight="1">
      <c r="A33" s="89"/>
      <c r="B33" s="121">
        <v>0.7666666666666667</v>
      </c>
      <c r="C33" s="128" t="str">
        <f t="shared" ref="C33:C38" si="27">TRIM($D$6)</f>
        <v>Чехия</v>
      </c>
      <c r="D33" s="123" t="str">
        <f t="shared" si="24"/>
        <v>Финляндия</v>
      </c>
      <c r="E33" s="119" t="str">
        <f t="shared" ref="E33:E38" si="28">$E$6</f>
        <v>void</v>
      </c>
      <c r="F33" s="119" t="str">
        <f t="shared" si="25"/>
        <v>Emqa</v>
      </c>
      <c r="G33" s="117">
        <f t="shared" si="8"/>
        <v>1</v>
      </c>
      <c r="H33" s="119"/>
      <c r="I33" s="117">
        <f t="shared" si="26"/>
        <v>1</v>
      </c>
      <c r="J33" s="119"/>
      <c r="K33" s="123">
        <v>1.0</v>
      </c>
      <c r="L33" s="127">
        <v>1.0</v>
      </c>
      <c r="M33" s="93"/>
      <c r="N33" s="93"/>
      <c r="O33" s="93"/>
      <c r="P33" s="93"/>
      <c r="Q33" s="93"/>
      <c r="R33" s="93"/>
      <c r="S33" s="93"/>
      <c r="T33" s="88">
        <v>262.0</v>
      </c>
      <c r="U33" s="126" t="str">
        <f t="shared" si="10"/>
        <v>18:24 Bullet shot Cup (Чехия) void  - (Финляндия) Emqa</v>
      </c>
      <c r="V33" s="89" t="str">
        <f t="shared" si="11"/>
        <v>1:1</v>
      </c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</row>
    <row r="34" ht="15.75" customHeight="1">
      <c r="A34" s="89"/>
      <c r="B34" s="121">
        <v>0.7694444444444445</v>
      </c>
      <c r="C34" s="128" t="str">
        <f t="shared" si="27"/>
        <v>Чехия</v>
      </c>
      <c r="D34" s="123" t="str">
        <f t="shared" si="24"/>
        <v>Финляндия</v>
      </c>
      <c r="E34" s="119" t="str">
        <f t="shared" si="28"/>
        <v>void</v>
      </c>
      <c r="F34" s="119" t="str">
        <f t="shared" si="25"/>
        <v>Emqa</v>
      </c>
      <c r="G34" s="117">
        <f t="shared" si="8"/>
        <v>1</v>
      </c>
      <c r="H34" s="119"/>
      <c r="I34" s="117">
        <f t="shared" si="26"/>
        <v>2</v>
      </c>
      <c r="J34" s="119"/>
      <c r="K34" s="123">
        <v>1.0</v>
      </c>
      <c r="L34" s="127">
        <v>2.0</v>
      </c>
      <c r="M34" s="93"/>
      <c r="N34" s="93"/>
      <c r="O34" s="93"/>
      <c r="P34" s="93"/>
      <c r="Q34" s="93"/>
      <c r="R34" s="93"/>
      <c r="S34" s="93"/>
      <c r="T34" s="88">
        <v>263.0</v>
      </c>
      <c r="U34" s="126" t="str">
        <f t="shared" si="10"/>
        <v>18:28 Bullet shot Cup (Чехия) void  - (Финляндия) Emqa</v>
      </c>
      <c r="V34" s="89" t="str">
        <f t="shared" si="11"/>
        <v>1:2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ht="15.75" customHeight="1">
      <c r="A35" s="89"/>
      <c r="B35" s="121">
        <v>0.7722222222222223</v>
      </c>
      <c r="C35" s="128" t="str">
        <f t="shared" si="27"/>
        <v>Чехия</v>
      </c>
      <c r="D35" s="123" t="str">
        <f t="shared" si="24"/>
        <v>Финляндия</v>
      </c>
      <c r="E35" s="119" t="str">
        <f t="shared" si="28"/>
        <v>void</v>
      </c>
      <c r="F35" s="119" t="str">
        <f t="shared" si="25"/>
        <v>Emqa</v>
      </c>
      <c r="G35" s="117">
        <f t="shared" si="8"/>
        <v>3</v>
      </c>
      <c r="H35" s="119"/>
      <c r="I35" s="117">
        <f t="shared" si="26"/>
        <v>1</v>
      </c>
      <c r="J35" s="119"/>
      <c r="K35" s="119">
        <v>3.0</v>
      </c>
      <c r="L35" s="119">
        <v>1.0</v>
      </c>
      <c r="M35" s="93"/>
      <c r="N35" s="93"/>
      <c r="O35" s="93"/>
      <c r="P35" s="93"/>
      <c r="Q35" s="93"/>
      <c r="R35" s="93"/>
      <c r="S35" s="93"/>
      <c r="T35" s="88">
        <v>264.0</v>
      </c>
      <c r="U35" s="126" t="str">
        <f t="shared" si="10"/>
        <v>18:32 Bullet shot Cup (Чехия) void  - (Финляндия) Emqa</v>
      </c>
      <c r="V35" s="89" t="str">
        <f t="shared" si="11"/>
        <v>3:1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89"/>
      <c r="B36" s="121">
        <v>0.775</v>
      </c>
      <c r="C36" s="128" t="str">
        <f t="shared" si="27"/>
        <v>Чехия</v>
      </c>
      <c r="D36" s="128" t="str">
        <f t="shared" ref="D36:D41" si="29">TRIM($D$4)</f>
        <v>Швеция</v>
      </c>
      <c r="E36" s="128" t="str">
        <f t="shared" si="28"/>
        <v>void</v>
      </c>
      <c r="F36" s="119" t="str">
        <f t="shared" ref="F36:F41" si="30">$E$4</f>
        <v>⁠NightLovell</v>
      </c>
      <c r="G36" s="117">
        <f t="shared" si="8"/>
        <v>1</v>
      </c>
      <c r="H36" s="119"/>
      <c r="I36" s="117">
        <f t="shared" ref="I36:I42" si="31">SUM(L36)</f>
        <v>2</v>
      </c>
      <c r="J36" s="119"/>
      <c r="K36" s="122">
        <v>1.0</v>
      </c>
      <c r="L36" s="124">
        <v>2.0</v>
      </c>
      <c r="M36" s="93"/>
      <c r="N36" s="93"/>
      <c r="O36" s="93"/>
      <c r="P36" s="93"/>
      <c r="Q36" s="93"/>
      <c r="R36" s="93"/>
      <c r="S36" s="93"/>
      <c r="T36" s="88">
        <v>265.0</v>
      </c>
      <c r="U36" s="126" t="str">
        <f t="shared" si="10"/>
        <v>18:36 Bullet shot Cup (Чехия) void  - (Швеция) ⁠NightLovell</v>
      </c>
      <c r="V36" s="89" t="str">
        <f t="shared" si="11"/>
        <v>1:2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89"/>
      <c r="B37" s="121">
        <v>0.7777777777777778</v>
      </c>
      <c r="C37" s="128" t="str">
        <f t="shared" si="27"/>
        <v>Чехия</v>
      </c>
      <c r="D37" s="128" t="str">
        <f t="shared" si="29"/>
        <v>Швеция</v>
      </c>
      <c r="E37" s="128" t="str">
        <f t="shared" si="28"/>
        <v>void</v>
      </c>
      <c r="F37" s="119" t="str">
        <f t="shared" si="30"/>
        <v>⁠NightLovell</v>
      </c>
      <c r="G37" s="117">
        <f t="shared" si="8"/>
        <v>0</v>
      </c>
      <c r="H37" s="119"/>
      <c r="I37" s="117">
        <f t="shared" si="31"/>
        <v>1</v>
      </c>
      <c r="J37" s="119"/>
      <c r="K37" s="123">
        <v>0.0</v>
      </c>
      <c r="L37" s="127">
        <v>1.0</v>
      </c>
      <c r="M37" s="93"/>
      <c r="N37" s="93"/>
      <c r="O37" s="93"/>
      <c r="P37" s="93"/>
      <c r="Q37" s="93"/>
      <c r="R37" s="93"/>
      <c r="S37" s="93"/>
      <c r="T37" s="88">
        <v>266.0</v>
      </c>
      <c r="U37" s="126" t="str">
        <f t="shared" si="10"/>
        <v>18:40 Bullet shot Cup (Чехия) void  - (Швеция) ⁠NightLovell</v>
      </c>
      <c r="V37" s="89" t="str">
        <f t="shared" si="11"/>
        <v>0:1</v>
      </c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89"/>
      <c r="B38" s="121">
        <v>0.7805555555555556</v>
      </c>
      <c r="C38" s="128" t="str">
        <f t="shared" si="27"/>
        <v>Чехия</v>
      </c>
      <c r="D38" s="128" t="str">
        <f t="shared" si="29"/>
        <v>Швеция</v>
      </c>
      <c r="E38" s="128" t="str">
        <f t="shared" si="28"/>
        <v>void</v>
      </c>
      <c r="F38" s="119" t="str">
        <f t="shared" si="30"/>
        <v>⁠NightLovell</v>
      </c>
      <c r="G38" s="117">
        <f t="shared" si="8"/>
        <v>1</v>
      </c>
      <c r="H38" s="119"/>
      <c r="I38" s="117">
        <f t="shared" si="31"/>
        <v>2</v>
      </c>
      <c r="J38" s="119"/>
      <c r="K38" s="123">
        <v>1.0</v>
      </c>
      <c r="L38" s="127">
        <v>2.0</v>
      </c>
      <c r="M38" s="93"/>
      <c r="N38" s="93"/>
      <c r="O38" s="93"/>
      <c r="P38" s="93"/>
      <c r="Q38" s="93"/>
      <c r="R38" s="93"/>
      <c r="S38" s="93"/>
      <c r="T38" s="88">
        <v>267.0</v>
      </c>
      <c r="U38" s="126" t="str">
        <f t="shared" si="10"/>
        <v>18:44 Bullet shot Cup (Чехия) void  - (Швеция) ⁠NightLovell</v>
      </c>
      <c r="V38" s="89" t="str">
        <f t="shared" si="11"/>
        <v>1:2</v>
      </c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</row>
    <row r="39" ht="15.75" customHeight="1">
      <c r="A39" s="89"/>
      <c r="B39" s="121">
        <v>0.7833333333333333</v>
      </c>
      <c r="C39" s="123" t="str">
        <f t="shared" ref="C39:C44" si="32">TRIM($D$5)</f>
        <v>Финляндия</v>
      </c>
      <c r="D39" s="128" t="str">
        <f t="shared" si="29"/>
        <v>Швеция</v>
      </c>
      <c r="E39" s="119" t="str">
        <f t="shared" ref="E39:E44" si="33">$E$5</f>
        <v>Emqa</v>
      </c>
      <c r="F39" s="119" t="str">
        <f t="shared" si="30"/>
        <v>⁠NightLovell</v>
      </c>
      <c r="G39" s="117">
        <f t="shared" si="8"/>
        <v>3</v>
      </c>
      <c r="H39" s="119"/>
      <c r="I39" s="117">
        <f t="shared" si="31"/>
        <v>3</v>
      </c>
      <c r="J39" s="119"/>
      <c r="K39" s="123">
        <v>3.0</v>
      </c>
      <c r="L39" s="127">
        <v>3.0</v>
      </c>
      <c r="M39" s="93"/>
      <c r="N39" s="93"/>
      <c r="O39" s="93"/>
      <c r="P39" s="93"/>
      <c r="Q39" s="93"/>
      <c r="R39" s="93"/>
      <c r="S39" s="93"/>
      <c r="T39" s="88">
        <v>268.0</v>
      </c>
      <c r="U39" s="126" t="str">
        <f t="shared" si="10"/>
        <v>18:48 Bullet shot Cup (Финляндия) Emqa  - (Швеция) ⁠NightLovell</v>
      </c>
      <c r="V39" s="89" t="str">
        <f t="shared" si="11"/>
        <v>3:3</v>
      </c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</row>
    <row r="40" ht="15.75" customHeight="1">
      <c r="A40" s="89"/>
      <c r="B40" s="121">
        <v>0.7861111111111111</v>
      </c>
      <c r="C40" s="123" t="str">
        <f t="shared" si="32"/>
        <v>Финляндия</v>
      </c>
      <c r="D40" s="128" t="str">
        <f t="shared" si="29"/>
        <v>Швеция</v>
      </c>
      <c r="E40" s="119" t="str">
        <f t="shared" si="33"/>
        <v>Emqa</v>
      </c>
      <c r="F40" s="119" t="str">
        <f t="shared" si="30"/>
        <v>⁠NightLovell</v>
      </c>
      <c r="G40" s="117">
        <f t="shared" si="8"/>
        <v>1</v>
      </c>
      <c r="H40" s="119"/>
      <c r="I40" s="117">
        <f t="shared" si="31"/>
        <v>2</v>
      </c>
      <c r="J40" s="119"/>
      <c r="K40" s="123">
        <v>1.0</v>
      </c>
      <c r="L40" s="127">
        <v>2.0</v>
      </c>
      <c r="M40" s="93"/>
      <c r="N40" s="93"/>
      <c r="O40" s="93"/>
      <c r="P40" s="93"/>
      <c r="Q40" s="93"/>
      <c r="R40" s="93"/>
      <c r="S40" s="93"/>
      <c r="T40" s="88">
        <v>269.0</v>
      </c>
      <c r="U40" s="126" t="str">
        <f t="shared" si="10"/>
        <v>18:52 Bullet shot Cup (Финляндия) Emqa  - (Швеция) ⁠NightLovell</v>
      </c>
      <c r="V40" s="89" t="str">
        <f t="shared" si="11"/>
        <v>1:2</v>
      </c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ht="15.75" customHeight="1">
      <c r="A41" s="89"/>
      <c r="B41" s="121">
        <v>0.7888888888888889</v>
      </c>
      <c r="C41" s="123" t="str">
        <f t="shared" si="32"/>
        <v>Финляндия</v>
      </c>
      <c r="D41" s="128" t="str">
        <f t="shared" si="29"/>
        <v>Швеция</v>
      </c>
      <c r="E41" s="119" t="str">
        <f t="shared" si="33"/>
        <v>Emqa</v>
      </c>
      <c r="F41" s="119" t="str">
        <f t="shared" si="30"/>
        <v>⁠NightLovell</v>
      </c>
      <c r="G41" s="117">
        <f t="shared" si="8"/>
        <v>1</v>
      </c>
      <c r="H41" s="119"/>
      <c r="I41" s="117">
        <f t="shared" si="31"/>
        <v>1</v>
      </c>
      <c r="J41" s="119"/>
      <c r="K41" s="119">
        <v>1.0</v>
      </c>
      <c r="L41" s="119">
        <v>1.0</v>
      </c>
      <c r="M41" s="93"/>
      <c r="N41" s="93"/>
      <c r="O41" s="93"/>
      <c r="P41" s="93"/>
      <c r="Q41" s="93"/>
      <c r="R41" s="93"/>
      <c r="S41" s="93"/>
      <c r="T41" s="88">
        <v>270.0</v>
      </c>
      <c r="U41" s="126" t="str">
        <f t="shared" si="10"/>
        <v>18:56 Bullet shot Cup (Финляндия) Emqa  - (Швеция) ⁠NightLovell</v>
      </c>
      <c r="V41" s="89" t="str">
        <f t="shared" si="11"/>
        <v>1:1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89"/>
      <c r="B42" s="121">
        <v>0.7916666666666666</v>
      </c>
      <c r="C42" s="123" t="str">
        <f t="shared" si="32"/>
        <v>Финляндия</v>
      </c>
      <c r="D42" s="128" t="str">
        <f t="shared" ref="D42:D47" si="34">TRIM($D$6)</f>
        <v>Чехия</v>
      </c>
      <c r="E42" s="119" t="str">
        <f t="shared" si="33"/>
        <v>Emqa</v>
      </c>
      <c r="F42" s="119" t="str">
        <f t="shared" ref="F42:F47" si="35">$E$6</f>
        <v>void</v>
      </c>
      <c r="G42" s="117">
        <f t="shared" si="8"/>
        <v>2</v>
      </c>
      <c r="H42" s="119"/>
      <c r="I42" s="117">
        <f t="shared" si="31"/>
        <v>0</v>
      </c>
      <c r="J42" s="119"/>
      <c r="K42" s="122">
        <v>2.0</v>
      </c>
      <c r="L42" s="124">
        <v>0.0</v>
      </c>
      <c r="M42" s="93"/>
      <c r="N42" s="93"/>
      <c r="O42" s="93"/>
      <c r="P42" s="93"/>
      <c r="Q42" s="93"/>
      <c r="R42" s="93"/>
      <c r="S42" s="93"/>
      <c r="T42" s="88">
        <v>271.0</v>
      </c>
      <c r="U42" s="126" t="str">
        <f t="shared" si="10"/>
        <v>19:00 Bullet shot Cup (Финляндия) Emqa  - (Чехия) void</v>
      </c>
      <c r="V42" s="89" t="str">
        <f t="shared" si="11"/>
        <v>2:0</v>
      </c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89"/>
      <c r="B43" s="121">
        <v>0.7944444444444444</v>
      </c>
      <c r="C43" s="123" t="str">
        <f t="shared" si="32"/>
        <v>Финляндия</v>
      </c>
      <c r="D43" s="128" t="str">
        <f t="shared" si="34"/>
        <v>Чехия</v>
      </c>
      <c r="E43" s="119" t="str">
        <f t="shared" si="33"/>
        <v>Emqa</v>
      </c>
      <c r="F43" s="119" t="str">
        <f t="shared" si="35"/>
        <v>void</v>
      </c>
      <c r="G43" s="117">
        <f t="shared" si="8"/>
        <v>2</v>
      </c>
      <c r="H43" s="119"/>
      <c r="I43" s="117">
        <f t="shared" ref="I43:I47" si="36">SUM(L43,O43)</f>
        <v>0</v>
      </c>
      <c r="J43" s="119"/>
      <c r="K43" s="123">
        <v>2.0</v>
      </c>
      <c r="L43" s="127">
        <v>0.0</v>
      </c>
      <c r="M43" s="93"/>
      <c r="N43" s="93"/>
      <c r="O43" s="93"/>
      <c r="P43" s="93"/>
      <c r="Q43" s="93"/>
      <c r="R43" s="93"/>
      <c r="S43" s="93"/>
      <c r="T43" s="88">
        <v>272.0</v>
      </c>
      <c r="U43" s="126" t="str">
        <f t="shared" si="10"/>
        <v>19:04 Bullet shot Cup (Финляндия) Emqa  - (Чехия) void</v>
      </c>
      <c r="V43" s="89" t="str">
        <f t="shared" si="11"/>
        <v>2:0</v>
      </c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89"/>
      <c r="B44" s="121">
        <v>0.7972222222222223</v>
      </c>
      <c r="C44" s="123" t="str">
        <f t="shared" si="32"/>
        <v>Финляндия</v>
      </c>
      <c r="D44" s="128" t="str">
        <f t="shared" si="34"/>
        <v>Чехия</v>
      </c>
      <c r="E44" s="119" t="str">
        <f t="shared" si="33"/>
        <v>Emqa</v>
      </c>
      <c r="F44" s="119" t="str">
        <f t="shared" si="35"/>
        <v>void</v>
      </c>
      <c r="G44" s="117">
        <f t="shared" si="8"/>
        <v>1</v>
      </c>
      <c r="H44" s="119"/>
      <c r="I44" s="117">
        <f t="shared" si="36"/>
        <v>1</v>
      </c>
      <c r="J44" s="119"/>
      <c r="K44" s="123">
        <v>1.0</v>
      </c>
      <c r="L44" s="127">
        <v>1.0</v>
      </c>
      <c r="M44" s="93"/>
      <c r="N44" s="93"/>
      <c r="O44" s="93"/>
      <c r="P44" s="93"/>
      <c r="Q44" s="93"/>
      <c r="R44" s="93"/>
      <c r="S44" s="93"/>
      <c r="T44" s="88">
        <v>273.0</v>
      </c>
      <c r="U44" s="126" t="str">
        <f t="shared" si="10"/>
        <v>19:08 Bullet shot Cup (Финляндия) Emqa  - (Чехия) void</v>
      </c>
      <c r="V44" s="89" t="str">
        <f t="shared" si="11"/>
        <v>1:1</v>
      </c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</row>
    <row r="45" ht="15.75" customHeight="1">
      <c r="A45" s="89"/>
      <c r="B45" s="121">
        <v>0.8</v>
      </c>
      <c r="C45" s="128" t="str">
        <f t="shared" ref="C45:C50" si="37">TRIM($D$4)</f>
        <v>Швеция</v>
      </c>
      <c r="D45" s="128" t="str">
        <f t="shared" si="34"/>
        <v>Чехия</v>
      </c>
      <c r="E45" s="119" t="str">
        <f t="shared" ref="E45:E50" si="38">$E$4</f>
        <v>⁠NightLovell</v>
      </c>
      <c r="F45" s="119" t="str">
        <f t="shared" si="35"/>
        <v>void</v>
      </c>
      <c r="G45" s="117">
        <f t="shared" si="8"/>
        <v>0</v>
      </c>
      <c r="H45" s="119"/>
      <c r="I45" s="117">
        <f t="shared" si="36"/>
        <v>1</v>
      </c>
      <c r="J45" s="119"/>
      <c r="K45" s="123">
        <v>0.0</v>
      </c>
      <c r="L45" s="127">
        <v>1.0</v>
      </c>
      <c r="M45" s="93"/>
      <c r="N45" s="93"/>
      <c r="O45" s="93"/>
      <c r="P45" s="93"/>
      <c r="Q45" s="93"/>
      <c r="R45" s="93"/>
      <c r="S45" s="93"/>
      <c r="T45" s="88">
        <v>274.0</v>
      </c>
      <c r="U45" s="126" t="str">
        <f t="shared" si="10"/>
        <v>19:12 Bullet shot Cup (Швеция) ⁠NightLovell  - (Чехия) void</v>
      </c>
      <c r="V45" s="89" t="str">
        <f t="shared" si="11"/>
        <v>0:1</v>
      </c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</row>
    <row r="46" ht="15.75" customHeight="1">
      <c r="A46" s="89"/>
      <c r="B46" s="121">
        <v>0.8027777777777778</v>
      </c>
      <c r="C46" s="128" t="str">
        <f t="shared" si="37"/>
        <v>Швеция</v>
      </c>
      <c r="D46" s="128" t="str">
        <f t="shared" si="34"/>
        <v>Чехия</v>
      </c>
      <c r="E46" s="119" t="str">
        <f t="shared" si="38"/>
        <v>⁠NightLovell</v>
      </c>
      <c r="F46" s="119" t="str">
        <f t="shared" si="35"/>
        <v>void</v>
      </c>
      <c r="G46" s="117">
        <f t="shared" si="8"/>
        <v>2</v>
      </c>
      <c r="H46" s="119"/>
      <c r="I46" s="117">
        <f t="shared" si="36"/>
        <v>0</v>
      </c>
      <c r="J46" s="119"/>
      <c r="K46" s="123">
        <v>2.0</v>
      </c>
      <c r="L46" s="127">
        <v>0.0</v>
      </c>
      <c r="M46" s="93"/>
      <c r="N46" s="93"/>
      <c r="O46" s="93"/>
      <c r="P46" s="93"/>
      <c r="Q46" s="93"/>
      <c r="R46" s="93"/>
      <c r="S46" s="93"/>
      <c r="T46" s="88">
        <v>275.0</v>
      </c>
      <c r="U46" s="126" t="str">
        <f t="shared" si="10"/>
        <v>19:16 Bullet shot Cup (Швеция) ⁠NightLovell  - (Чехия) void</v>
      </c>
      <c r="V46" s="89" t="str">
        <f t="shared" si="11"/>
        <v>2:0</v>
      </c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</row>
    <row r="47" ht="15.75" customHeight="1">
      <c r="A47" s="89"/>
      <c r="B47" s="121">
        <v>0.8055555555555556</v>
      </c>
      <c r="C47" s="128" t="str">
        <f t="shared" si="37"/>
        <v>Швеция</v>
      </c>
      <c r="D47" s="128" t="str">
        <f t="shared" si="34"/>
        <v>Чехия</v>
      </c>
      <c r="E47" s="119" t="str">
        <f t="shared" si="38"/>
        <v>⁠NightLovell</v>
      </c>
      <c r="F47" s="119" t="str">
        <f t="shared" si="35"/>
        <v>void</v>
      </c>
      <c r="G47" s="117">
        <f t="shared" si="8"/>
        <v>1</v>
      </c>
      <c r="H47" s="119"/>
      <c r="I47" s="117">
        <f t="shared" si="36"/>
        <v>2</v>
      </c>
      <c r="J47" s="119"/>
      <c r="K47" s="119">
        <v>1.0</v>
      </c>
      <c r="L47" s="119">
        <v>2.0</v>
      </c>
      <c r="M47" s="93"/>
      <c r="N47" s="93"/>
      <c r="O47" s="93"/>
      <c r="P47" s="93"/>
      <c r="Q47" s="93"/>
      <c r="R47" s="93"/>
      <c r="S47" s="93"/>
      <c r="T47" s="88">
        <v>276.0</v>
      </c>
      <c r="U47" s="126" t="str">
        <f t="shared" si="10"/>
        <v>19:20 Bullet shot Cup (Швеция) ⁠NightLovell  - (Чехия) void</v>
      </c>
      <c r="V47" s="89" t="str">
        <f t="shared" si="11"/>
        <v>1:2</v>
      </c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</row>
    <row r="48" ht="15.75" customHeight="1">
      <c r="A48" s="89"/>
      <c r="B48" s="121">
        <v>0.8083333333333333</v>
      </c>
      <c r="C48" s="128" t="str">
        <f t="shared" si="37"/>
        <v>Швеция</v>
      </c>
      <c r="D48" s="123" t="str">
        <f t="shared" ref="D48:D53" si="39">TRIM($D$5)</f>
        <v>Финляндия</v>
      </c>
      <c r="E48" s="119" t="str">
        <f t="shared" si="38"/>
        <v>⁠NightLovell</v>
      </c>
      <c r="F48" s="119" t="str">
        <f t="shared" ref="F48:F53" si="40">$E$5</f>
        <v>Emqa</v>
      </c>
      <c r="G48" s="117">
        <f t="shared" si="8"/>
        <v>3</v>
      </c>
      <c r="H48" s="119"/>
      <c r="I48" s="117">
        <f>SUM(L48)</f>
        <v>3</v>
      </c>
      <c r="J48" s="119"/>
      <c r="K48" s="122">
        <v>3.0</v>
      </c>
      <c r="L48" s="124">
        <v>3.0</v>
      </c>
      <c r="M48" s="89"/>
      <c r="N48" s="89"/>
      <c r="O48" s="89"/>
      <c r="P48" s="89"/>
      <c r="Q48" s="89"/>
      <c r="R48" s="89"/>
      <c r="S48" s="89"/>
      <c r="T48" s="88">
        <v>277.0</v>
      </c>
      <c r="U48" s="126" t="str">
        <f t="shared" si="10"/>
        <v>19:24 Bullet shot Cup (Швеция) ⁠NightLovell  - (Финляндия) Emqa</v>
      </c>
      <c r="V48" s="89" t="str">
        <f t="shared" si="11"/>
        <v>3:3</v>
      </c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ht="15.75" customHeight="1">
      <c r="A49" s="89"/>
      <c r="B49" s="121">
        <v>0.8111111111111111</v>
      </c>
      <c r="C49" s="128" t="str">
        <f t="shared" si="37"/>
        <v>Швеция</v>
      </c>
      <c r="D49" s="123" t="str">
        <f t="shared" si="39"/>
        <v>Финляндия</v>
      </c>
      <c r="E49" s="119" t="str">
        <f t="shared" si="38"/>
        <v>⁠NightLovell</v>
      </c>
      <c r="F49" s="119" t="str">
        <f t="shared" si="40"/>
        <v>Emqa</v>
      </c>
      <c r="G49" s="117">
        <f t="shared" si="8"/>
        <v>2</v>
      </c>
      <c r="H49" s="119"/>
      <c r="I49" s="117">
        <f t="shared" ref="I49:I53" si="41">SUM(L49,O49)</f>
        <v>2</v>
      </c>
      <c r="J49" s="119"/>
      <c r="K49" s="123">
        <v>2.0</v>
      </c>
      <c r="L49" s="127">
        <v>2.0</v>
      </c>
      <c r="M49" s="89"/>
      <c r="N49" s="89"/>
      <c r="O49" s="89"/>
      <c r="P49" s="89"/>
      <c r="Q49" s="89"/>
      <c r="R49" s="89"/>
      <c r="S49" s="89"/>
      <c r="T49" s="88">
        <v>278.0</v>
      </c>
      <c r="U49" s="126" t="str">
        <f t="shared" si="10"/>
        <v>19:28 Bullet shot Cup (Швеция) ⁠NightLovell  - (Финляндия) Emqa</v>
      </c>
      <c r="V49" s="89" t="str">
        <f t="shared" si="11"/>
        <v>2:2</v>
      </c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</row>
    <row r="50" ht="15.75" customHeight="1">
      <c r="A50" s="89"/>
      <c r="B50" s="121">
        <v>0.8138888888888889</v>
      </c>
      <c r="C50" s="128" t="str">
        <f t="shared" si="37"/>
        <v>Швеция</v>
      </c>
      <c r="D50" s="123" t="str">
        <f t="shared" si="39"/>
        <v>Финляндия</v>
      </c>
      <c r="E50" s="119" t="str">
        <f t="shared" si="38"/>
        <v>⁠NightLovell</v>
      </c>
      <c r="F50" s="119" t="str">
        <f t="shared" si="40"/>
        <v>Emqa</v>
      </c>
      <c r="G50" s="117">
        <f t="shared" si="8"/>
        <v>1</v>
      </c>
      <c r="H50" s="119"/>
      <c r="I50" s="117">
        <f t="shared" si="41"/>
        <v>0</v>
      </c>
      <c r="J50" s="119"/>
      <c r="K50" s="123">
        <v>1.0</v>
      </c>
      <c r="L50" s="127">
        <v>0.0</v>
      </c>
      <c r="M50" s="89"/>
      <c r="N50" s="89"/>
      <c r="O50" s="89"/>
      <c r="P50" s="89"/>
      <c r="Q50" s="89"/>
      <c r="R50" s="89"/>
      <c r="S50" s="89"/>
      <c r="T50" s="88">
        <v>279.0</v>
      </c>
      <c r="U50" s="126" t="str">
        <f t="shared" si="10"/>
        <v>19:32 Bullet shot Cup (Швеция) ⁠NightLovell  - (Финляндия) Emqa</v>
      </c>
      <c r="V50" s="89" t="str">
        <f t="shared" si="11"/>
        <v>1:0</v>
      </c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</row>
    <row r="51" ht="15.75" customHeight="1">
      <c r="A51" s="89"/>
      <c r="B51" s="121">
        <v>0.8166666666666667</v>
      </c>
      <c r="C51" s="128" t="str">
        <f t="shared" ref="C51:C56" si="42">TRIM($D$6)</f>
        <v>Чехия</v>
      </c>
      <c r="D51" s="123" t="str">
        <f t="shared" si="39"/>
        <v>Финляндия</v>
      </c>
      <c r="E51" s="119" t="str">
        <f t="shared" ref="E51:E56" si="43">$E$6</f>
        <v>void</v>
      </c>
      <c r="F51" s="119" t="str">
        <f t="shared" si="40"/>
        <v>Emqa</v>
      </c>
      <c r="G51" s="117">
        <f t="shared" si="8"/>
        <v>0</v>
      </c>
      <c r="H51" s="119"/>
      <c r="I51" s="117">
        <f t="shared" si="41"/>
        <v>2</v>
      </c>
      <c r="J51" s="119"/>
      <c r="K51" s="123">
        <v>0.0</v>
      </c>
      <c r="L51" s="127">
        <v>2.0</v>
      </c>
      <c r="M51" s="89"/>
      <c r="N51" s="89"/>
      <c r="O51" s="89"/>
      <c r="P51" s="89"/>
      <c r="Q51" s="89"/>
      <c r="R51" s="89"/>
      <c r="S51" s="89"/>
      <c r="T51" s="88">
        <v>280.0</v>
      </c>
      <c r="U51" s="126" t="str">
        <f t="shared" si="10"/>
        <v>19:36 Bullet shot Cup (Чехия) void  - (Финляндия) Emqa</v>
      </c>
      <c r="V51" s="89" t="str">
        <f t="shared" si="11"/>
        <v>0:2</v>
      </c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</row>
    <row r="52" ht="15.75" customHeight="1">
      <c r="A52" s="89"/>
      <c r="B52" s="121">
        <v>0.8194444444444444</v>
      </c>
      <c r="C52" s="128" t="str">
        <f t="shared" si="42"/>
        <v>Чехия</v>
      </c>
      <c r="D52" s="123" t="str">
        <f t="shared" si="39"/>
        <v>Финляндия</v>
      </c>
      <c r="E52" s="119" t="str">
        <f t="shared" si="43"/>
        <v>void</v>
      </c>
      <c r="F52" s="119" t="str">
        <f t="shared" si="40"/>
        <v>Emqa</v>
      </c>
      <c r="G52" s="117">
        <f t="shared" si="8"/>
        <v>1</v>
      </c>
      <c r="H52" s="119"/>
      <c r="I52" s="117">
        <f t="shared" si="41"/>
        <v>0</v>
      </c>
      <c r="J52" s="119"/>
      <c r="K52" s="123">
        <v>1.0</v>
      </c>
      <c r="L52" s="127">
        <v>0.0</v>
      </c>
      <c r="M52" s="89"/>
      <c r="N52" s="89"/>
      <c r="O52" s="89"/>
      <c r="P52" s="89"/>
      <c r="Q52" s="89"/>
      <c r="R52" s="89"/>
      <c r="S52" s="89"/>
      <c r="T52" s="88">
        <v>281.0</v>
      </c>
      <c r="U52" s="126" t="str">
        <f t="shared" si="10"/>
        <v>19:40 Bullet shot Cup (Чехия) void  - (Финляндия) Emqa</v>
      </c>
      <c r="V52" s="89" t="str">
        <f t="shared" si="11"/>
        <v>1:0</v>
      </c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</row>
    <row r="53" ht="15.75" customHeight="1">
      <c r="A53" s="89"/>
      <c r="B53" s="121">
        <v>0.8222222222222222</v>
      </c>
      <c r="C53" s="128" t="str">
        <f t="shared" si="42"/>
        <v>Чехия</v>
      </c>
      <c r="D53" s="123" t="str">
        <f t="shared" si="39"/>
        <v>Финляндия</v>
      </c>
      <c r="E53" s="119" t="str">
        <f t="shared" si="43"/>
        <v>void</v>
      </c>
      <c r="F53" s="119" t="str">
        <f t="shared" si="40"/>
        <v>Emqa</v>
      </c>
      <c r="G53" s="117">
        <f t="shared" si="8"/>
        <v>1</v>
      </c>
      <c r="H53" s="119"/>
      <c r="I53" s="117">
        <f t="shared" si="41"/>
        <v>1</v>
      </c>
      <c r="J53" s="119"/>
      <c r="K53" s="119">
        <v>1.0</v>
      </c>
      <c r="L53" s="119">
        <v>1.0</v>
      </c>
      <c r="M53" s="89"/>
      <c r="N53" s="89"/>
      <c r="O53" s="89"/>
      <c r="P53" s="89"/>
      <c r="Q53" s="89"/>
      <c r="R53" s="89"/>
      <c r="S53" s="89"/>
      <c r="T53" s="88">
        <v>282.0</v>
      </c>
      <c r="U53" s="126" t="str">
        <f t="shared" si="10"/>
        <v>19:44 Bullet shot Cup (Чехия) void  - (Финляндия) Emqa</v>
      </c>
      <c r="V53" s="89" t="str">
        <f t="shared" si="11"/>
        <v>1:1</v>
      </c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</row>
    <row r="54" ht="15.75" customHeight="1">
      <c r="A54" s="89"/>
      <c r="B54" s="121">
        <v>0.825</v>
      </c>
      <c r="C54" s="128" t="str">
        <f t="shared" si="42"/>
        <v>Чехия</v>
      </c>
      <c r="D54" s="128" t="str">
        <f t="shared" ref="D54:D56" si="44">TRIM($D$4)</f>
        <v>Швеция</v>
      </c>
      <c r="E54" s="128" t="str">
        <f t="shared" si="43"/>
        <v>void</v>
      </c>
      <c r="F54" s="119" t="str">
        <f t="shared" ref="F54:F56" si="45">$E$4</f>
        <v>⁠NightLovell</v>
      </c>
      <c r="G54" s="117">
        <f t="shared" si="8"/>
        <v>1</v>
      </c>
      <c r="H54" s="119"/>
      <c r="I54" s="117">
        <f t="shared" ref="I54:I56" si="46">SUM(L54)</f>
        <v>2</v>
      </c>
      <c r="J54" s="119"/>
      <c r="K54" s="122">
        <v>1.0</v>
      </c>
      <c r="L54" s="124">
        <v>2.0</v>
      </c>
      <c r="M54" s="89"/>
      <c r="N54" s="89"/>
      <c r="O54" s="89"/>
      <c r="P54" s="89"/>
      <c r="Q54" s="89"/>
      <c r="R54" s="89"/>
      <c r="S54" s="89"/>
      <c r="T54" s="88">
        <v>283.0</v>
      </c>
      <c r="U54" s="126" t="str">
        <f t="shared" si="10"/>
        <v>19:48 Bullet shot Cup (Чехия) void  - (Швеция) ⁠NightLovell</v>
      </c>
      <c r="V54" s="89" t="str">
        <f t="shared" si="11"/>
        <v>1:2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ht="15.75" customHeight="1">
      <c r="A55" s="89"/>
      <c r="B55" s="121">
        <v>0.8277777777777777</v>
      </c>
      <c r="C55" s="128" t="str">
        <f t="shared" si="42"/>
        <v>Чехия</v>
      </c>
      <c r="D55" s="128" t="str">
        <f t="shared" si="44"/>
        <v>Швеция</v>
      </c>
      <c r="E55" s="128" t="str">
        <f t="shared" si="43"/>
        <v>void</v>
      </c>
      <c r="F55" s="119" t="str">
        <f t="shared" si="45"/>
        <v>⁠NightLovell</v>
      </c>
      <c r="G55" s="117">
        <f t="shared" si="8"/>
        <v>3</v>
      </c>
      <c r="H55" s="119"/>
      <c r="I55" s="117">
        <f t="shared" si="46"/>
        <v>3</v>
      </c>
      <c r="J55" s="119"/>
      <c r="K55" s="123">
        <v>3.0</v>
      </c>
      <c r="L55" s="127">
        <v>3.0</v>
      </c>
      <c r="M55" s="89"/>
      <c r="N55" s="89"/>
      <c r="O55" s="89"/>
      <c r="P55" s="89"/>
      <c r="Q55" s="89"/>
      <c r="R55" s="89"/>
      <c r="S55" s="89"/>
      <c r="T55" s="88">
        <v>284.0</v>
      </c>
      <c r="U55" s="126" t="str">
        <f t="shared" si="10"/>
        <v>19:52 Bullet shot Cup (Чехия) void  - (Швеция) ⁠NightLovell</v>
      </c>
      <c r="V55" s="89" t="str">
        <f t="shared" si="11"/>
        <v>3:3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ht="15.75" customHeight="1">
      <c r="A56" s="89"/>
      <c r="B56" s="121">
        <v>0.8305555555555556</v>
      </c>
      <c r="C56" s="128" t="str">
        <f t="shared" si="42"/>
        <v>Чехия</v>
      </c>
      <c r="D56" s="128" t="str">
        <f t="shared" si="44"/>
        <v>Швеция</v>
      </c>
      <c r="E56" s="128" t="str">
        <f t="shared" si="43"/>
        <v>void</v>
      </c>
      <c r="F56" s="119" t="str">
        <f t="shared" si="45"/>
        <v>⁠NightLovell</v>
      </c>
      <c r="G56" s="117">
        <f t="shared" si="8"/>
        <v>0</v>
      </c>
      <c r="H56" s="119"/>
      <c r="I56" s="117">
        <f t="shared" si="46"/>
        <v>1</v>
      </c>
      <c r="J56" s="119"/>
      <c r="K56" s="123">
        <v>0.0</v>
      </c>
      <c r="L56" s="127">
        <v>1.0</v>
      </c>
      <c r="M56" s="89"/>
      <c r="N56" s="89"/>
      <c r="O56" s="89"/>
      <c r="P56" s="89"/>
      <c r="Q56" s="89"/>
      <c r="R56" s="89"/>
      <c r="S56" s="89"/>
      <c r="T56" s="88">
        <v>285.0</v>
      </c>
      <c r="U56" s="126" t="str">
        <f t="shared" si="10"/>
        <v>19:56 Bullet shot Cup (Чехия) void  - (Швеция) ⁠NightLovell</v>
      </c>
      <c r="V56" s="89" t="str">
        <f t="shared" si="11"/>
        <v>0:1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8"/>
      <c r="J57" s="88"/>
      <c r="K57" s="88"/>
      <c r="L57" s="89"/>
      <c r="M57" s="89"/>
      <c r="N57" s="89"/>
      <c r="O57" s="89"/>
      <c r="P57" s="89"/>
      <c r="Q57" s="89"/>
      <c r="R57" s="89"/>
      <c r="S57" s="89"/>
      <c r="T57" s="88"/>
      <c r="U57" s="126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ht="15.75" customHeight="1">
      <c r="A58" s="89"/>
      <c r="B58" s="89"/>
      <c r="C58" s="12" t="s">
        <v>42</v>
      </c>
      <c r="D58" s="12"/>
      <c r="E58" s="12"/>
      <c r="F58" s="12" t="s">
        <v>43</v>
      </c>
      <c r="G58" s="89"/>
      <c r="H58" s="89"/>
      <c r="I58" s="88"/>
      <c r="J58" s="88"/>
      <c r="K58" s="88"/>
      <c r="L58" s="89"/>
      <c r="M58" s="89"/>
      <c r="N58" s="89"/>
      <c r="O58" s="89"/>
      <c r="P58" s="89"/>
      <c r="Q58" s="89"/>
      <c r="R58" s="89"/>
      <c r="S58" s="89"/>
      <c r="T58" s="88"/>
      <c r="U58" s="126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8"/>
      <c r="J59" s="88"/>
      <c r="K59" s="88"/>
      <c r="L59" s="89"/>
      <c r="M59" s="89"/>
      <c r="N59" s="89"/>
      <c r="O59" s="89"/>
      <c r="P59" s="89"/>
      <c r="Q59" s="89"/>
      <c r="R59" s="89"/>
      <c r="S59" s="89"/>
      <c r="T59" s="88"/>
      <c r="U59" s="126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8"/>
      <c r="J60" s="88"/>
      <c r="K60" s="88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8"/>
      <c r="J61" s="88"/>
      <c r="K61" s="88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8"/>
      <c r="J62" s="88"/>
      <c r="K62" s="88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8"/>
      <c r="J63" s="88"/>
      <c r="K63" s="88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8"/>
      <c r="J64" s="88"/>
      <c r="K64" s="88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8"/>
      <c r="J65" s="88"/>
      <c r="K65" s="88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8"/>
      <c r="J66" s="88"/>
      <c r="K66" s="88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8"/>
      <c r="J67" s="88"/>
      <c r="K67" s="88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8"/>
      <c r="J68" s="88"/>
      <c r="K68" s="88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8"/>
      <c r="J69" s="88"/>
      <c r="K69" s="88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8"/>
      <c r="J70" s="88"/>
      <c r="K70" s="88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8"/>
      <c r="J71" s="88"/>
      <c r="K71" s="88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8"/>
      <c r="J72" s="88"/>
      <c r="K72" s="88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8"/>
      <c r="J73" s="88"/>
      <c r="K73" s="88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8"/>
      <c r="J74" s="88"/>
      <c r="K74" s="88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8"/>
      <c r="J75" s="88"/>
      <c r="K75" s="88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8"/>
      <c r="J76" s="88"/>
      <c r="K76" s="88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8"/>
      <c r="J77" s="88"/>
      <c r="K77" s="88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8"/>
      <c r="J78" s="88"/>
      <c r="K78" s="88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8"/>
      <c r="J79" s="88"/>
      <c r="K79" s="88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8"/>
      <c r="J80" s="88"/>
      <c r="K80" s="88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8"/>
      <c r="J81" s="88"/>
      <c r="K81" s="88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8"/>
      <c r="J82" s="88"/>
      <c r="K82" s="88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8"/>
      <c r="J83" s="88"/>
      <c r="K83" s="88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8"/>
      <c r="J84" s="88"/>
      <c r="K84" s="88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8"/>
      <c r="J85" s="88"/>
      <c r="K85" s="88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8"/>
      <c r="J86" s="88"/>
      <c r="K86" s="88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8"/>
      <c r="U90" s="88"/>
      <c r="V90" s="88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8"/>
      <c r="U91" s="88"/>
      <c r="V91" s="88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8"/>
      <c r="U92" s="88"/>
      <c r="V92" s="88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8"/>
      <c r="U93" s="88"/>
      <c r="V93" s="88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8"/>
      <c r="U94" s="88"/>
      <c r="V94" s="88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8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8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8"/>
      <c r="U97" s="88"/>
      <c r="V97" s="88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8"/>
      <c r="U98" s="88"/>
      <c r="V98" s="88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8"/>
      <c r="U99" s="88"/>
      <c r="V99" s="88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8"/>
      <c r="U100" s="88"/>
      <c r="V100" s="88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8"/>
      <c r="U101" s="88"/>
      <c r="V101" s="88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8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8"/>
      <c r="U103" s="88"/>
      <c r="V103" s="88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8"/>
      <c r="U104" s="88"/>
      <c r="V104" s="88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8"/>
      <c r="U105" s="88"/>
      <c r="V105" s="88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8"/>
      <c r="U106" s="88"/>
      <c r="V106" s="88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8"/>
      <c r="U107" s="88"/>
      <c r="V107" s="88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8"/>
      <c r="U108" s="88"/>
      <c r="V108" s="88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8"/>
      <c r="U109" s="88"/>
      <c r="V109" s="88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8"/>
      <c r="U110" s="88"/>
      <c r="V110" s="88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8"/>
      <c r="U111" s="88"/>
      <c r="V111" s="88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8"/>
      <c r="U112" s="88"/>
      <c r="V112" s="88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8"/>
      <c r="U113" s="88"/>
      <c r="V113" s="88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8"/>
      <c r="U114" s="88"/>
      <c r="V114" s="88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8"/>
      <c r="U115" s="88"/>
      <c r="V115" s="88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8"/>
      <c r="U116" s="88"/>
      <c r="V116" s="88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8"/>
      <c r="U117" s="88"/>
      <c r="V117" s="88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8"/>
      <c r="U118" s="88"/>
      <c r="V118" s="88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8"/>
      <c r="U119" s="88"/>
      <c r="V119" s="88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8"/>
      <c r="U120" s="88"/>
      <c r="V120" s="88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8"/>
      <c r="U121" s="88"/>
      <c r="V121" s="88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8"/>
      <c r="U122" s="88"/>
      <c r="V122" s="88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8"/>
      <c r="U123" s="88"/>
      <c r="V123" s="88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8"/>
      <c r="U124" s="88"/>
      <c r="V124" s="88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8"/>
      <c r="U125" s="88"/>
      <c r="V125" s="88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8"/>
      <c r="U126" s="88"/>
      <c r="V126" s="88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8"/>
      <c r="U127" s="88"/>
      <c r="V127" s="88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8"/>
      <c r="U128" s="88"/>
      <c r="V128" s="88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8"/>
      <c r="U129" s="88"/>
      <c r="V129" s="88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8"/>
      <c r="U130" s="88"/>
      <c r="V130" s="88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8"/>
      <c r="U131" s="88"/>
      <c r="V131" s="88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8"/>
      <c r="U132" s="88"/>
      <c r="V132" s="88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8"/>
      <c r="U133" s="88"/>
      <c r="V133" s="88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8"/>
      <c r="U134" s="88"/>
      <c r="V134" s="88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8"/>
      <c r="U135" s="88"/>
      <c r="V135" s="88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8"/>
      <c r="U136" s="88"/>
      <c r="V136" s="88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8"/>
      <c r="U137" s="88"/>
      <c r="V137" s="88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8"/>
      <c r="U138" s="88"/>
      <c r="V138" s="88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8"/>
      <c r="U139" s="88"/>
      <c r="V139" s="88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8"/>
      <c r="U140" s="88"/>
      <c r="V140" s="88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8"/>
      <c r="U141" s="88"/>
      <c r="V141" s="88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8"/>
      <c r="U142" s="88"/>
      <c r="V142" s="88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8"/>
      <c r="U143" s="88"/>
      <c r="V143" s="88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8"/>
      <c r="U144" s="88"/>
      <c r="V144" s="88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8"/>
      <c r="U145" s="88"/>
      <c r="V145" s="88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8"/>
      <c r="U146" s="88"/>
      <c r="V146" s="88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8"/>
      <c r="U147" s="88"/>
      <c r="V147" s="88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8"/>
      <c r="U148" s="88"/>
      <c r="V148" s="88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8"/>
      <c r="U149" s="88"/>
      <c r="V149" s="88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8"/>
      <c r="U150" s="88"/>
      <c r="V150" s="88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8"/>
      <c r="U151" s="88"/>
      <c r="V151" s="88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8"/>
      <c r="U152" s="88"/>
      <c r="V152" s="88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8"/>
      <c r="U153" s="88"/>
      <c r="V153" s="88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8"/>
      <c r="U154" s="88"/>
      <c r="V154" s="88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8"/>
      <c r="U155" s="88"/>
      <c r="V155" s="88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8"/>
      <c r="U156" s="88"/>
      <c r="V156" s="88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8"/>
      <c r="U157" s="88"/>
      <c r="V157" s="88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8"/>
      <c r="U158" s="88"/>
      <c r="V158" s="88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8"/>
      <c r="U159" s="88"/>
      <c r="V159" s="88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8"/>
      <c r="U160" s="88"/>
      <c r="V160" s="88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8"/>
      <c r="U161" s="88"/>
      <c r="V161" s="88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8"/>
      <c r="U162" s="88"/>
      <c r="V162" s="88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8"/>
      <c r="U163" s="88"/>
      <c r="V163" s="88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8"/>
      <c r="U164" s="88"/>
      <c r="V164" s="88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8"/>
      <c r="U165" s="88"/>
      <c r="V165" s="88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8"/>
      <c r="U166" s="88"/>
      <c r="V166" s="88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8"/>
      <c r="U167" s="88"/>
      <c r="V167" s="88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8"/>
      <c r="U168" s="88"/>
      <c r="V168" s="88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8"/>
      <c r="U169" s="88"/>
      <c r="V169" s="88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8"/>
      <c r="U170" s="88"/>
      <c r="V170" s="88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8"/>
      <c r="U171" s="88"/>
      <c r="V171" s="88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8"/>
      <c r="U172" s="88"/>
      <c r="V172" s="88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8"/>
      <c r="U173" s="88"/>
      <c r="V173" s="88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8"/>
      <c r="U174" s="88"/>
      <c r="V174" s="88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8"/>
      <c r="U175" s="88"/>
      <c r="V175" s="88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8"/>
      <c r="U176" s="88"/>
      <c r="V176" s="88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8"/>
      <c r="U177" s="88"/>
      <c r="V177" s="88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8"/>
      <c r="U178" s="88"/>
      <c r="V178" s="88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8"/>
      <c r="U179" s="88"/>
      <c r="V179" s="88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8"/>
      <c r="U180" s="88"/>
      <c r="V180" s="88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8"/>
      <c r="U181" s="88"/>
      <c r="V181" s="88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8"/>
      <c r="U182" s="88"/>
      <c r="V182" s="88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8"/>
      <c r="U183" s="88"/>
      <c r="V183" s="88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8"/>
      <c r="U184" s="88"/>
      <c r="V184" s="88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8"/>
      <c r="U185" s="88"/>
      <c r="V185" s="88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8"/>
      <c r="U186" s="88"/>
      <c r="V186" s="88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8"/>
      <c r="U187" s="88"/>
      <c r="V187" s="88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8"/>
      <c r="U188" s="88"/>
      <c r="V188" s="88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8"/>
      <c r="U189" s="88"/>
      <c r="V189" s="88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8"/>
      <c r="U190" s="88"/>
      <c r="V190" s="88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8"/>
      <c r="U191" s="88"/>
      <c r="V191" s="88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8"/>
      <c r="U192" s="88"/>
      <c r="V192" s="88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8"/>
      <c r="U193" s="88"/>
      <c r="V193" s="88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8"/>
      <c r="U194" s="88"/>
      <c r="V194" s="88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8"/>
      <c r="U195" s="88"/>
      <c r="V195" s="88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8"/>
      <c r="U196" s="88"/>
      <c r="V196" s="88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8"/>
      <c r="U197" s="88"/>
      <c r="V197" s="88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8"/>
      <c r="U198" s="88"/>
      <c r="V198" s="88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8"/>
      <c r="U199" s="88"/>
      <c r="V199" s="88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8"/>
      <c r="U200" s="88"/>
      <c r="V200" s="88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8"/>
      <c r="U201" s="88"/>
      <c r="V201" s="88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8"/>
      <c r="U202" s="88"/>
      <c r="V202" s="88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8"/>
      <c r="U203" s="88"/>
      <c r="V203" s="88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8"/>
      <c r="U204" s="88"/>
      <c r="V204" s="88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8"/>
      <c r="U205" s="88"/>
      <c r="V205" s="88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8"/>
      <c r="U206" s="88"/>
      <c r="V206" s="88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8"/>
      <c r="U207" s="88"/>
      <c r="V207" s="88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8"/>
      <c r="U208" s="88"/>
      <c r="V208" s="88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8"/>
      <c r="U209" s="88"/>
      <c r="V209" s="88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8"/>
      <c r="U210" s="88"/>
      <c r="V210" s="88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8"/>
      <c r="U211" s="88"/>
      <c r="V211" s="88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8"/>
      <c r="U212" s="88"/>
      <c r="V212" s="88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8"/>
      <c r="U213" s="88"/>
      <c r="V213" s="88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8"/>
      <c r="U214" s="88"/>
      <c r="V214" s="88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8"/>
      <c r="U215" s="88"/>
      <c r="V215" s="88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8"/>
      <c r="U216" s="88"/>
      <c r="V216" s="88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</row>
    <row r="224" ht="15.75" customHeight="1">
      <c r="A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</row>
    <row r="225" ht="15.75" customHeight="1">
      <c r="A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</row>
    <row r="226" ht="15.75" customHeight="1">
      <c r="A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16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5</v>
      </c>
      <c r="AK3" s="22">
        <f t="array" ref="AK3">SUMIF('ТУР5'!home,AF3,'ТУР5'!homescore)+SUMIF('ТУР5'!visitor,AF3,'ТУР5'!visitorscore)</f>
        <v>46</v>
      </c>
      <c r="AL3" s="27">
        <f t="array" ref="AL3">SUMIF('ТУР5'!home,AF3,'ТУР5'!visitorscore)+SUMIF('ТУР5'!visitor,AF3,'ТУР5'!homescore)</f>
        <v>32</v>
      </c>
      <c r="AM3" s="27">
        <f t="shared" ref="AM3:AM5" si="2">AK3-AL3</f>
        <v>14</v>
      </c>
      <c r="AN3" s="22">
        <f t="array" ref="AN3">AH3*Options!$B$2+AI3*Options!$B$3+AJ3*Options!$B$4+VLOOKUP(AF3,$E$4:$F$8,2,0)</f>
        <v>55</v>
      </c>
      <c r="AO3" s="28">
        <f t="shared" ref="AO3:AO5" si="3">AK3+AM3*10000+AN3*100000000</f>
        <v>5500140046</v>
      </c>
    </row>
    <row r="4">
      <c r="A4" s="12"/>
      <c r="B4" s="12"/>
      <c r="C4" s="74" t="s">
        <v>52</v>
      </c>
      <c r="D4" s="111" t="s">
        <v>25</v>
      </c>
      <c r="E4" s="31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7</v>
      </c>
      <c r="Y4" s="20">
        <f t="array" ref="Y4">VLOOKUP($U4,$AF$3:$AN$5,5,0)</f>
        <v>5</v>
      </c>
      <c r="Z4" s="20">
        <f t="array" ref="Z4">VLOOKUP($U4,$AF$3:$AN$5,6,0)</f>
        <v>46</v>
      </c>
      <c r="AA4" s="20">
        <f t="array" ref="AA4">VLOOKUP($U4,$AF$3:$AN$5,7,0)</f>
        <v>32</v>
      </c>
      <c r="AB4" s="20">
        <f t="array" ref="AB4">VLOOKUP($U4,$AF$3:$AN$5,8,0)</f>
        <v>14</v>
      </c>
      <c r="AC4" s="20">
        <f t="array" ref="AC4">VLOOKUP($U4,$AF$3:$AN$5,9,0)</f>
        <v>55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4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17</v>
      </c>
      <c r="AK4" s="22">
        <f t="array" ref="AK4">SUMIF('ТУР5'!home,AF4,'ТУР5'!homescore)+SUMIF('ТУР5'!visitor,AF4,'ТУР5'!visitorscore)</f>
        <v>32</v>
      </c>
      <c r="AL4" s="27">
        <f t="array" ref="AL4">SUMIF('ТУР5'!home,AF4,'ТУР5'!visitorscore)+SUMIF('ТУР5'!visitor,AF4,'ТУР5'!homescore)</f>
        <v>50</v>
      </c>
      <c r="AM4" s="27">
        <f t="shared" si="2"/>
        <v>-18</v>
      </c>
      <c r="AN4" s="22">
        <f t="array" ref="AN4">AH4*Options!$B$2+AI4*Options!$B$3+AJ4*Options!$B$4+VLOOKUP(AF4,$E$4:$F$8,2,0)</f>
        <v>19</v>
      </c>
      <c r="AO4" s="28">
        <f t="shared" si="3"/>
        <v>1899820032</v>
      </c>
    </row>
    <row r="5">
      <c r="A5" s="12"/>
      <c r="B5" s="12"/>
      <c r="C5" s="74" t="s">
        <v>55</v>
      </c>
      <c r="D5" s="111" t="s">
        <v>28</v>
      </c>
      <c r="E5" s="31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38</v>
      </c>
      <c r="AA5" s="20">
        <f t="array" ref="AA5">VLOOKUP($U5,$AF$3:$AN$5,7,0)</f>
        <v>34</v>
      </c>
      <c r="AB5" s="20">
        <f t="array" ref="AB5">VLOOKUP($U5,$AF$3:$AN$5,8,0)</f>
        <v>4</v>
      </c>
      <c r="AC5" s="20">
        <f t="array" ref="AC5">VLOOKUP($U5,$AF$3:$AN$5,9,0)</f>
        <v>40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38</v>
      </c>
      <c r="AL5" s="27">
        <f t="array" ref="AL5">SUMIF('ТУР5'!home,AF5,'ТУР5'!visitorscore)+SUMIF('ТУР5'!visitor,AF5,'ТУР5'!homescore)</f>
        <v>34</v>
      </c>
      <c r="AM5" s="27">
        <f t="shared" si="2"/>
        <v>4</v>
      </c>
      <c r="AN5" s="22">
        <f t="array" ref="AN5">AH5*Options!$B$2+AI5*Options!$B$3+AJ5*Options!$B$4+VLOOKUP(AF5,$E$4:$F$8,2,0)</f>
        <v>40</v>
      </c>
      <c r="AO5" s="28">
        <f t="shared" si="3"/>
        <v>4000040038</v>
      </c>
    </row>
    <row r="6">
      <c r="A6" s="12"/>
      <c r="B6" s="12"/>
      <c r="C6" s="29" t="s">
        <v>57</v>
      </c>
      <c r="D6" s="111" t="s">
        <v>31</v>
      </c>
      <c r="E6" s="3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7</v>
      </c>
      <c r="Y6" s="20">
        <f t="array" ref="Y6">VLOOKUP($U6,$AF$3:$AN$5,5,0)</f>
        <v>17</v>
      </c>
      <c r="Z6" s="20">
        <f t="array" ref="Z6">VLOOKUP($U6,$AF$3:$AN$5,6,0)</f>
        <v>32</v>
      </c>
      <c r="AA6" s="20">
        <f t="array" ref="AA6">VLOOKUP($U6,$AF$3:$AN$5,7,0)</f>
        <v>50</v>
      </c>
      <c r="AB6" s="20">
        <f t="array" ref="AB6">VLOOKUP($U6,$AF$3:$AN$5,8,0)</f>
        <v>-18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⁠NightLovell</v>
      </c>
      <c r="F12" s="48" t="str">
        <f t="shared" ref="F12:F17" si="7">$E$5</f>
        <v>Emqa</v>
      </c>
      <c r="G12" s="41">
        <f t="shared" ref="G12:G53" si="8">SUM(K12)</f>
        <v>3</v>
      </c>
      <c r="H12" s="19"/>
      <c r="I12" s="41">
        <f t="shared" ref="I12:I18" si="9">SUM(L12)</f>
        <v>1</v>
      </c>
      <c r="J12" s="19"/>
      <c r="K12" s="48">
        <v>3.0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⁠NightLovell  - (США) Emqa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⁠NightLovell</v>
      </c>
      <c r="F13" s="48" t="str">
        <f t="shared" si="7"/>
        <v>Emqa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⁠NightLovell  - (США) Emqa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⁠NightLovell</v>
      </c>
      <c r="F14" s="48" t="str">
        <f t="shared" si="7"/>
        <v>Emqa</v>
      </c>
      <c r="G14" s="41">
        <f t="shared" si="8"/>
        <v>3</v>
      </c>
      <c r="H14" s="19"/>
      <c r="I14" s="41">
        <f t="shared" si="9"/>
        <v>1</v>
      </c>
      <c r="J14" s="19"/>
      <c r="K14" s="48">
        <v>3.0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⁠NightLovell  - (США) Emqa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void</v>
      </c>
      <c r="F15" s="48" t="str">
        <f t="shared" si="7"/>
        <v>Emqa</v>
      </c>
      <c r="G15" s="41">
        <f t="shared" si="8"/>
        <v>2</v>
      </c>
      <c r="H15" s="19"/>
      <c r="I15" s="41">
        <f t="shared" si="9"/>
        <v>0</v>
      </c>
      <c r="J15" s="19"/>
      <c r="K15" s="48">
        <v>2.0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void  - (США) Emqa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void</v>
      </c>
      <c r="F16" s="48" t="str">
        <f t="shared" si="7"/>
        <v>Emqa</v>
      </c>
      <c r="G16" s="41">
        <f t="shared" si="8"/>
        <v>1</v>
      </c>
      <c r="H16" s="19"/>
      <c r="I16" s="41">
        <f t="shared" si="9"/>
        <v>1</v>
      </c>
      <c r="J16" s="19"/>
      <c r="K16" s="48">
        <v>1.0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void  - (США) Emqa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void</v>
      </c>
      <c r="F17" s="48" t="str">
        <f t="shared" si="7"/>
        <v>Emqa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void  - (США) Emqa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void</v>
      </c>
      <c r="F18" s="48" t="str">
        <f t="shared" ref="F18:F23" si="15">$E$4</f>
        <v>⁠NightLovell</v>
      </c>
      <c r="G18" s="41">
        <f t="shared" si="8"/>
        <v>1</v>
      </c>
      <c r="H18" s="19"/>
      <c r="I18" s="41">
        <f t="shared" si="9"/>
        <v>0</v>
      </c>
      <c r="J18" s="19"/>
      <c r="K18" s="48">
        <v>1.0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void  - (Канада) ⁠NightLovell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void</v>
      </c>
      <c r="F19" s="48" t="str">
        <f t="shared" si="15"/>
        <v>⁠NightLovell</v>
      </c>
      <c r="G19" s="41">
        <f t="shared" si="8"/>
        <v>0</v>
      </c>
      <c r="H19" s="19"/>
      <c r="I19" s="41">
        <f t="shared" ref="I19:I23" si="16">SUM(L19,O19)</f>
        <v>1</v>
      </c>
      <c r="J19" s="19"/>
      <c r="K19" s="48">
        <v>0.0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void  - (Канада) ⁠NightLovell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void</v>
      </c>
      <c r="F20" s="48" t="str">
        <f t="shared" si="15"/>
        <v>⁠NightLovell</v>
      </c>
      <c r="G20" s="41">
        <f t="shared" si="8"/>
        <v>1</v>
      </c>
      <c r="H20" s="19"/>
      <c r="I20" s="41">
        <f t="shared" si="16"/>
        <v>2</v>
      </c>
      <c r="J20" s="19"/>
      <c r="K20" s="48">
        <v>1.0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void  - (Канада) ⁠NightLovell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Emqa</v>
      </c>
      <c r="F21" s="48" t="str">
        <f t="shared" si="15"/>
        <v>⁠NightLovell</v>
      </c>
      <c r="G21" s="41">
        <f t="shared" si="8"/>
        <v>3</v>
      </c>
      <c r="H21" s="19"/>
      <c r="I21" s="41">
        <f t="shared" si="16"/>
        <v>1</v>
      </c>
      <c r="J21" s="19"/>
      <c r="K21" s="48">
        <v>3.0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Emqa  - (Канада) ⁠NightLovell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Emqa</v>
      </c>
      <c r="F22" s="48" t="str">
        <f t="shared" si="15"/>
        <v>⁠NightLovell</v>
      </c>
      <c r="G22" s="41">
        <f t="shared" si="8"/>
        <v>0</v>
      </c>
      <c r="H22" s="19"/>
      <c r="I22" s="41">
        <f t="shared" si="16"/>
        <v>2</v>
      </c>
      <c r="J22" s="19"/>
      <c r="K22" s="48">
        <v>0.0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Emqa  - (Канада) ⁠NightLovell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Emqa</v>
      </c>
      <c r="F23" s="48" t="str">
        <f t="shared" si="15"/>
        <v>⁠NightLovell</v>
      </c>
      <c r="G23" s="41">
        <f t="shared" si="8"/>
        <v>0</v>
      </c>
      <c r="H23" s="19"/>
      <c r="I23" s="41">
        <f t="shared" si="16"/>
        <v>0</v>
      </c>
      <c r="J23" s="19"/>
      <c r="K23" s="48">
        <v>0.0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Emqa  - (Канада) ⁠NightLovell</v>
      </c>
      <c r="V23" s="12" t="str">
        <f t="shared" si="11"/>
        <v>0:0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Emqa</v>
      </c>
      <c r="F24" s="52" t="str">
        <f t="shared" ref="F24:F29" si="20">$E$6</f>
        <v>void</v>
      </c>
      <c r="G24" s="41">
        <f t="shared" si="8"/>
        <v>2</v>
      </c>
      <c r="H24" s="19"/>
      <c r="I24" s="41">
        <f t="shared" ref="I24:I30" si="21">SUM(L24)</f>
        <v>3</v>
      </c>
      <c r="J24" s="19"/>
      <c r="K24" s="48">
        <v>2.0</v>
      </c>
      <c r="L24" s="48">
        <v>3.0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Emqa  - (Швеция) void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Emqa</v>
      </c>
      <c r="F25" s="52" t="str">
        <f t="shared" si="20"/>
        <v>void</v>
      </c>
      <c r="G25" s="41">
        <f t="shared" si="8"/>
        <v>1</v>
      </c>
      <c r="H25" s="19"/>
      <c r="I25" s="41">
        <f t="shared" si="21"/>
        <v>2</v>
      </c>
      <c r="J25" s="19"/>
      <c r="K25" s="76">
        <v>1.0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Emqa  - (Швеция) void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Emqa</v>
      </c>
      <c r="F26" s="52" t="str">
        <f t="shared" si="20"/>
        <v>void</v>
      </c>
      <c r="G26" s="77">
        <f t="shared" si="8"/>
        <v>2</v>
      </c>
      <c r="H26" s="19"/>
      <c r="I26" s="41">
        <f t="shared" si="21"/>
        <v>0</v>
      </c>
      <c r="J26" s="19"/>
      <c r="K26" s="48">
        <v>2.0</v>
      </c>
      <c r="L26" s="48">
        <v>0.0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Emqa  - (Швеция) void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⁠NightLovell</v>
      </c>
      <c r="F27" s="52" t="str">
        <f t="shared" si="20"/>
        <v>void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⁠NightLovell  - (Швеция) void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⁠NightLovell</v>
      </c>
      <c r="F28" s="52" t="str">
        <f t="shared" si="20"/>
        <v>void</v>
      </c>
      <c r="G28" s="41">
        <f t="shared" si="8"/>
        <v>3</v>
      </c>
      <c r="H28" s="19"/>
      <c r="I28" s="41">
        <f t="shared" si="21"/>
        <v>3</v>
      </c>
      <c r="J28" s="19"/>
      <c r="K28" s="48">
        <v>3.0</v>
      </c>
      <c r="L28" s="48">
        <v>3.0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⁠NightLovell  - (Швеция) void</v>
      </c>
      <c r="V28" s="12" t="str">
        <f t="shared" si="11"/>
        <v>3:3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⁠NightLovell</v>
      </c>
      <c r="F29" s="52" t="str">
        <f t="shared" si="20"/>
        <v>void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⁠NightLovell  - (Швеция) void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⁠NightLovell</v>
      </c>
      <c r="F30" s="48" t="str">
        <f t="shared" ref="F30:F35" si="25">$E$5</f>
        <v>Emqa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⁠NightLovell  - (США) Emqa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⁠NightLovell</v>
      </c>
      <c r="F31" s="48" t="str">
        <f t="shared" si="25"/>
        <v>Emqa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⁠NightLovell  - (США) Emqa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⁠NightLovell</v>
      </c>
      <c r="F32" s="48" t="str">
        <f t="shared" si="25"/>
        <v>Emqa</v>
      </c>
      <c r="G32" s="41">
        <f t="shared" si="8"/>
        <v>3</v>
      </c>
      <c r="H32" s="19"/>
      <c r="I32" s="41">
        <f t="shared" si="26"/>
        <v>1</v>
      </c>
      <c r="J32" s="19"/>
      <c r="K32" s="48">
        <v>3.0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⁠NightLovell  - (США) Emqa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void</v>
      </c>
      <c r="F33" s="48" t="str">
        <f t="shared" si="25"/>
        <v>Emqa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void  - (США) Emqa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void</v>
      </c>
      <c r="F34" s="48" t="str">
        <f t="shared" si="25"/>
        <v>Emqa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void  - (США) Emqa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void</v>
      </c>
      <c r="F35" s="48" t="str">
        <f t="shared" si="25"/>
        <v>Emqa</v>
      </c>
      <c r="G35" s="41">
        <f t="shared" si="8"/>
        <v>1</v>
      </c>
      <c r="H35" s="19"/>
      <c r="I35" s="41">
        <f t="shared" si="26"/>
        <v>0</v>
      </c>
      <c r="J35" s="19"/>
      <c r="K35" s="48">
        <v>1.0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void  - (США) Emqa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void</v>
      </c>
      <c r="F36" s="48" t="str">
        <f t="shared" ref="F36:F41" si="30">$E$4</f>
        <v>⁠NightLovell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48">
        <v>0.0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void  - (Канада) ⁠NightLovell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void</v>
      </c>
      <c r="F37" s="48" t="str">
        <f t="shared" si="30"/>
        <v>⁠NightLovell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void  - (Канада) ⁠NightLovell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void</v>
      </c>
      <c r="F38" s="48" t="str">
        <f t="shared" si="30"/>
        <v>⁠NightLovell</v>
      </c>
      <c r="G38" s="41">
        <f t="shared" si="8"/>
        <v>1</v>
      </c>
      <c r="H38" s="19"/>
      <c r="I38" s="41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void  - (Канада) ⁠NightLovell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Emqa</v>
      </c>
      <c r="F39" s="48" t="str">
        <f t="shared" si="30"/>
        <v>⁠NightLovell</v>
      </c>
      <c r="G39" s="41">
        <f t="shared" si="8"/>
        <v>2</v>
      </c>
      <c r="H39" s="19"/>
      <c r="I39" s="41">
        <f t="shared" si="31"/>
        <v>3</v>
      </c>
      <c r="J39" s="19"/>
      <c r="K39" s="48">
        <v>2.0</v>
      </c>
      <c r="L39" s="48">
        <v>3.0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Emqa  - (Канада) ⁠NightLovell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Emqa</v>
      </c>
      <c r="F40" s="48" t="str">
        <f t="shared" si="30"/>
        <v>⁠NightLovell</v>
      </c>
      <c r="G40" s="41">
        <f t="shared" si="8"/>
        <v>2</v>
      </c>
      <c r="H40" s="19"/>
      <c r="I40" s="41">
        <f t="shared" si="31"/>
        <v>3</v>
      </c>
      <c r="J40" s="19"/>
      <c r="K40" s="48">
        <v>2.0</v>
      </c>
      <c r="L40" s="48">
        <v>3.0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Emqa  - (Канада) ⁠NightLovell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Emqa</v>
      </c>
      <c r="F41" s="48" t="str">
        <f t="shared" si="30"/>
        <v>⁠NightLovell</v>
      </c>
      <c r="G41" s="41">
        <f t="shared" si="8"/>
        <v>1</v>
      </c>
      <c r="H41" s="19"/>
      <c r="I41" s="41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Emqa  - (Канада) ⁠NightLovell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Emqa</v>
      </c>
      <c r="F42" s="48" t="str">
        <f t="shared" ref="F42:F47" si="35">$E$6</f>
        <v>void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Emqa  - (Швеция) void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Emqa</v>
      </c>
      <c r="F43" s="48" t="str">
        <f t="shared" si="35"/>
        <v>void</v>
      </c>
      <c r="G43" s="41">
        <f t="shared" si="8"/>
        <v>2</v>
      </c>
      <c r="H43" s="19"/>
      <c r="I43" s="41">
        <f t="shared" ref="I43:I47" si="36">SUM(L43,O43)</f>
        <v>2</v>
      </c>
      <c r="J43" s="19"/>
      <c r="K43" s="48">
        <v>2.0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Emqa  - (Швеция) void</v>
      </c>
      <c r="V43" s="12" t="str">
        <f t="shared" si="11"/>
        <v>2:2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Emqa</v>
      </c>
      <c r="F44" s="48" t="str">
        <f t="shared" si="35"/>
        <v>void</v>
      </c>
      <c r="G44" s="41">
        <f t="shared" si="8"/>
        <v>1</v>
      </c>
      <c r="H44" s="19"/>
      <c r="I44" s="41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Emqa  - (Швеция) void</v>
      </c>
      <c r="V44" s="12" t="str">
        <f t="shared" si="11"/>
        <v>1:2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⁠NightLovell</v>
      </c>
      <c r="F45" s="48" t="str">
        <f t="shared" si="35"/>
        <v>void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⁠NightLovell  - (Швеция) void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⁠NightLovell</v>
      </c>
      <c r="F46" s="48" t="str">
        <f t="shared" si="35"/>
        <v>void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⁠NightLovell  - (Швеция) void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⁠NightLovell</v>
      </c>
      <c r="F47" s="48" t="str">
        <f t="shared" si="35"/>
        <v>void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⁠NightLovell  - (Швеция) void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⁠NightLovell</v>
      </c>
      <c r="F48" s="48" t="str">
        <f t="shared" ref="F48:F51" si="40">$E$5</f>
        <v>Emqa</v>
      </c>
      <c r="G48" s="41">
        <f t="shared" si="8"/>
        <v>2</v>
      </c>
      <c r="H48" s="19"/>
      <c r="I48" s="41">
        <f>SUM(L48)</f>
        <v>1</v>
      </c>
      <c r="J48" s="19"/>
      <c r="K48" s="48">
        <v>2.0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⁠NightLovell  - (США) Emqa</v>
      </c>
      <c r="V48" s="12" t="str">
        <f t="shared" si="11"/>
        <v>2:1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⁠NightLovell</v>
      </c>
      <c r="F49" s="48" t="str">
        <f t="shared" si="40"/>
        <v>Emqa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⁠NightLovell  - (США) Emqa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void</v>
      </c>
      <c r="F50" s="48" t="str">
        <f t="shared" si="40"/>
        <v>Emqa</v>
      </c>
      <c r="G50" s="41">
        <f t="shared" si="8"/>
        <v>2</v>
      </c>
      <c r="H50" s="19"/>
      <c r="I50" s="41">
        <f t="shared" si="41"/>
        <v>2</v>
      </c>
      <c r="J50" s="19"/>
      <c r="K50" s="48">
        <v>2.0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void  - (США) Emqa</v>
      </c>
      <c r="V50" s="12" t="str">
        <f t="shared" si="11"/>
        <v>2:2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void</v>
      </c>
      <c r="F51" s="48" t="str">
        <f t="shared" si="40"/>
        <v>Emqa</v>
      </c>
      <c r="G51" s="41">
        <f t="shared" si="8"/>
        <v>0</v>
      </c>
      <c r="H51" s="19"/>
      <c r="I51" s="41">
        <f t="shared" si="41"/>
        <v>1</v>
      </c>
      <c r="J51" s="19"/>
      <c r="K51" s="48">
        <v>0.0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void  - (США) Emqa</v>
      </c>
      <c r="V51" s="12" t="str">
        <f t="shared" si="11"/>
        <v>0:1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void</v>
      </c>
      <c r="F52" s="48" t="str">
        <f t="shared" ref="F52:F53" si="45">$E$4</f>
        <v>⁠NightLovell</v>
      </c>
      <c r="G52" s="41">
        <f t="shared" si="8"/>
        <v>1</v>
      </c>
      <c r="H52" s="19"/>
      <c r="I52" s="41">
        <f t="shared" si="41"/>
        <v>0</v>
      </c>
      <c r="J52" s="19"/>
      <c r="K52" s="48">
        <v>1.0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void  - (Канада) ⁠NightLovell</v>
      </c>
      <c r="V52" s="12" t="str">
        <f t="shared" si="11"/>
        <v>1:0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void</v>
      </c>
      <c r="F53" s="48" t="str">
        <f t="shared" si="45"/>
        <v>⁠NightLovell</v>
      </c>
      <c r="G53" s="41">
        <f t="shared" si="8"/>
        <v>2</v>
      </c>
      <c r="H53" s="19"/>
      <c r="I53" s="41">
        <f t="shared" si="41"/>
        <v>3</v>
      </c>
      <c r="J53" s="19"/>
      <c r="K53" s="48">
        <v>2.0</v>
      </c>
      <c r="L53" s="48">
        <v>3.0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void  - (Канада) ⁠NightLovell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44</v>
      </c>
      <c r="AL3" s="27">
        <f t="array" ref="AL3">SUMIF('ТУР6'!home,AF3,'ТУР6'!visitorscore)+SUMIF('ТУР6'!visitor,AF3,'ТУР6'!homescore)</f>
        <v>48</v>
      </c>
      <c r="AM3" s="27">
        <f t="shared" ref="AM3:AM5" si="2">AK3-AL3</f>
        <v>-4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3499960044</v>
      </c>
    </row>
    <row r="4">
      <c r="A4" s="12"/>
      <c r="B4" s="12"/>
      <c r="C4" s="133" t="s">
        <v>62</v>
      </c>
      <c r="D4" s="111" t="s">
        <v>46</v>
      </c>
      <c r="E4" s="134" t="s">
        <v>63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39</v>
      </c>
      <c r="AB4" s="20">
        <f t="array" ref="AB4">VLOOKUP($U4,$AF$3:$AN$5,8,0)</f>
        <v>4</v>
      </c>
      <c r="AC4" s="20">
        <f t="array" ref="AC4">VLOOKUP($U4,$AF$3:$AN$5,9,0)</f>
        <v>42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11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39</v>
      </c>
      <c r="AM4" s="27">
        <f t="shared" si="2"/>
        <v>4</v>
      </c>
      <c r="AN4" s="22">
        <f t="array" ref="AN4">AH4*Options!$B$2+AI4*Options!$B$3+AJ4*Options!$B$4+VLOOKUP(AF4,$E$4:$F$8,2,0)</f>
        <v>42</v>
      </c>
      <c r="AO4" s="28">
        <f t="shared" si="3"/>
        <v>4200040043</v>
      </c>
    </row>
    <row r="5">
      <c r="A5" s="12"/>
      <c r="B5" s="12"/>
      <c r="C5" s="135" t="s">
        <v>64</v>
      </c>
      <c r="D5" s="111" t="s">
        <v>47</v>
      </c>
      <c r="E5" s="136" t="s">
        <v>65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43</v>
      </c>
      <c r="AA5" s="20">
        <f t="array" ref="AA5">VLOOKUP($U5,$AF$3:$AN$5,7,0)</f>
        <v>43</v>
      </c>
      <c r="AB5" s="20">
        <f t="array" ref="AB5">VLOOKUP($U5,$AF$3:$AN$5,8,0)</f>
        <v>0</v>
      </c>
      <c r="AC5" s="20">
        <f t="array" ref="AC5">VLOOKUP($U5,$AF$3:$AN$5,9,0)</f>
        <v>35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9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43</v>
      </c>
      <c r="AL5" s="27">
        <f t="array" ref="AL5">SUMIF('ТУР6'!home,AF5,'ТУР6'!visitorscore)+SUMIF('ТУР6'!visitor,AF5,'ТУР6'!homescore)</f>
        <v>43</v>
      </c>
      <c r="AM5" s="27">
        <f t="shared" si="2"/>
        <v>0</v>
      </c>
      <c r="AN5" s="22">
        <f t="array" ref="AN5">AH5*Options!$B$2+AI5*Options!$B$3+AJ5*Options!$B$4+VLOOKUP(AF5,$E$4:$F$8,2,0)</f>
        <v>35</v>
      </c>
      <c r="AO5" s="28">
        <f t="shared" si="3"/>
        <v>3500000043</v>
      </c>
    </row>
    <row r="6">
      <c r="A6" s="12"/>
      <c r="B6" s="12"/>
      <c r="C6" s="33" t="s">
        <v>66</v>
      </c>
      <c r="D6" s="111" t="s">
        <v>48</v>
      </c>
      <c r="E6" s="31" t="s">
        <v>67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11</v>
      </c>
      <c r="Y6" s="20">
        <f t="array" ref="Y6">VLOOKUP($U6,$AF$3:$AN$5,5,0)</f>
        <v>9</v>
      </c>
      <c r="Z6" s="20">
        <f t="array" ref="Z6">VLOOKUP($U6,$AF$3:$AN$5,6,0)</f>
        <v>44</v>
      </c>
      <c r="AA6" s="20">
        <f t="array" ref="AA6">VLOOKUP($U6,$AF$3:$AN$5,7,0)</f>
        <v>48</v>
      </c>
      <c r="AB6" s="20">
        <f t="array" ref="AB6">VLOOKUP($U6,$AF$3:$AN$5,8,0)</f>
        <v>-4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Warrior</v>
      </c>
      <c r="F12" s="48" t="str">
        <f t="shared" ref="F12:F17" si="7">$E$5</f>
        <v>MBK</v>
      </c>
      <c r="G12" s="41">
        <f t="shared" ref="G12:G53" si="8">SUM(K12)</f>
        <v>3</v>
      </c>
      <c r="H12" s="19"/>
      <c r="I12" s="41">
        <f t="shared" ref="I12:I18" si="9">SUM(L12)</f>
        <v>3</v>
      </c>
      <c r="J12" s="19"/>
      <c r="K12" s="48">
        <v>3.0</v>
      </c>
      <c r="L12" s="48">
        <v>3.0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3:3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Warrior</v>
      </c>
      <c r="F13" s="48" t="str">
        <f t="shared" si="7"/>
        <v>MBK</v>
      </c>
      <c r="G13" s="41">
        <f t="shared" si="8"/>
        <v>0</v>
      </c>
      <c r="H13" s="19"/>
      <c r="I13" s="41">
        <f t="shared" si="9"/>
        <v>2</v>
      </c>
      <c r="J13" s="19"/>
      <c r="K13" s="48">
        <v>0.0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Warrior  - (Чехия) MBK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Warrior</v>
      </c>
      <c r="F14" s="48" t="str">
        <f t="shared" si="7"/>
        <v>MBK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Warrior  - (Чехия)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rio2k</v>
      </c>
      <c r="F15" s="48" t="str">
        <f t="shared" si="7"/>
        <v>MBK</v>
      </c>
      <c r="G15" s="41">
        <f t="shared" si="8"/>
        <v>3</v>
      </c>
      <c r="H15" s="19"/>
      <c r="I15" s="41">
        <f t="shared" si="9"/>
        <v>1</v>
      </c>
      <c r="J15" s="19"/>
      <c r="K15" s="48">
        <v>3.0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rio2k  - (Чехия) MBK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rio2k</v>
      </c>
      <c r="F16" s="48" t="str">
        <f t="shared" si="7"/>
        <v>MBK</v>
      </c>
      <c r="G16" s="41">
        <f t="shared" si="8"/>
        <v>0</v>
      </c>
      <c r="H16" s="19"/>
      <c r="I16" s="41">
        <f t="shared" si="9"/>
        <v>2</v>
      </c>
      <c r="J16" s="19"/>
      <c r="K16" s="48">
        <v>0.0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rio2k  - (Чехия) MBK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rio2k</v>
      </c>
      <c r="F17" s="48" t="str">
        <f t="shared" si="7"/>
        <v>MBK</v>
      </c>
      <c r="G17" s="41">
        <f t="shared" si="8"/>
        <v>2</v>
      </c>
      <c r="H17" s="19"/>
      <c r="I17" s="41">
        <f t="shared" si="9"/>
        <v>1</v>
      </c>
      <c r="J17" s="19"/>
      <c r="K17" s="48">
        <v>2.0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rio2k  - (Чехия) MBK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rio2k</v>
      </c>
      <c r="F18" s="48" t="str">
        <f t="shared" ref="F18:F23" si="15">$E$4</f>
        <v>Warrior</v>
      </c>
      <c r="G18" s="41">
        <f t="shared" si="8"/>
        <v>3</v>
      </c>
      <c r="H18" s="19"/>
      <c r="I18" s="41">
        <f t="shared" si="9"/>
        <v>3</v>
      </c>
      <c r="J18" s="19"/>
      <c r="K18" s="48">
        <v>3.0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rio2k  - (Финляндия) Warrior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rio2k</v>
      </c>
      <c r="F19" s="48" t="str">
        <f t="shared" si="15"/>
        <v>Warrior</v>
      </c>
      <c r="G19" s="41">
        <f t="shared" si="8"/>
        <v>1</v>
      </c>
      <c r="H19" s="19"/>
      <c r="I19" s="41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rio2k  - (Финляндия)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rio2k</v>
      </c>
      <c r="F20" s="48" t="str">
        <f t="shared" si="15"/>
        <v>Warrior</v>
      </c>
      <c r="G20" s="41">
        <f t="shared" si="8"/>
        <v>1</v>
      </c>
      <c r="H20" s="19"/>
      <c r="I20" s="41">
        <f t="shared" si="16"/>
        <v>2</v>
      </c>
      <c r="J20" s="19"/>
      <c r="K20" s="48">
        <v>1.0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rio2k  - (Финляндия)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MBK</v>
      </c>
      <c r="F21" s="48" t="str">
        <f t="shared" si="15"/>
        <v>Warrior</v>
      </c>
      <c r="G21" s="41">
        <f t="shared" si="8"/>
        <v>2</v>
      </c>
      <c r="H21" s="19"/>
      <c r="I21" s="41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MBK  - (Финляндия) Warrior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MBK</v>
      </c>
      <c r="F22" s="48" t="str">
        <f t="shared" si="15"/>
        <v>Warrior</v>
      </c>
      <c r="G22" s="41">
        <f t="shared" si="8"/>
        <v>2</v>
      </c>
      <c r="H22" s="19"/>
      <c r="I22" s="41">
        <f t="shared" si="16"/>
        <v>2</v>
      </c>
      <c r="J22" s="19"/>
      <c r="K22" s="48">
        <v>2.0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MBK  - (Финляндия)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MBK</v>
      </c>
      <c r="F23" s="48" t="str">
        <f t="shared" si="15"/>
        <v>Warrior</v>
      </c>
      <c r="G23" s="41">
        <f t="shared" si="8"/>
        <v>2</v>
      </c>
      <c r="H23" s="19"/>
      <c r="I23" s="41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MBK  - (Финляндия) Warrior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MBK</v>
      </c>
      <c r="F24" s="52" t="str">
        <f t="shared" ref="F24:F29" si="20">$E$6</f>
        <v>rio2k</v>
      </c>
      <c r="G24" s="41">
        <f t="shared" si="8"/>
        <v>1</v>
      </c>
      <c r="H24" s="19"/>
      <c r="I24" s="41">
        <f t="shared" ref="I24:I30" si="21">SUM(L24)</f>
        <v>0</v>
      </c>
      <c r="J24" s="19"/>
      <c r="K24" s="48">
        <v>1.0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MBK  - (Германия) rio2k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MBK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0</v>
      </c>
      <c r="J25" s="19"/>
      <c r="K25" s="76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MBK  - (Германия) rio2k</v>
      </c>
      <c r="V25" s="12" t="str">
        <f t="shared" si="11"/>
        <v>2:0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MBK</v>
      </c>
      <c r="F26" s="52" t="str">
        <f t="shared" si="20"/>
        <v>rio2k</v>
      </c>
      <c r="G26" s="77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MBK  - (Германия) rio2k</v>
      </c>
      <c r="V26" s="12" t="str">
        <f t="shared" si="11"/>
        <v>1:1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Warrior</v>
      </c>
      <c r="F27" s="52" t="str">
        <f t="shared" si="20"/>
        <v>rio2k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Warrior  - (Германия) rio2k</v>
      </c>
      <c r="V27" s="12" t="str">
        <f t="shared" si="11"/>
        <v>2:2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Warrior</v>
      </c>
      <c r="F28" s="52" t="str">
        <f t="shared" si="20"/>
        <v>rio2k</v>
      </c>
      <c r="G28" s="41">
        <f t="shared" si="8"/>
        <v>3</v>
      </c>
      <c r="H28" s="19"/>
      <c r="I28" s="41">
        <f t="shared" si="21"/>
        <v>3</v>
      </c>
      <c r="J28" s="19"/>
      <c r="K28" s="48">
        <v>3.0</v>
      </c>
      <c r="L28" s="48">
        <v>3.0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Warrior  - (Германия) rio2k</v>
      </c>
      <c r="V28" s="12" t="str">
        <f t="shared" si="11"/>
        <v>3:3</v>
      </c>
      <c r="W28" s="12"/>
      <c r="X28" s="12"/>
      <c r="Y28" s="12"/>
      <c r="Z28" s="12"/>
      <c r="AA28" s="78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Warrior</v>
      </c>
      <c r="F29" s="52" t="str">
        <f t="shared" si="20"/>
        <v>rio2k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Warrior  - (Германия) rio2k</v>
      </c>
      <c r="V29" s="12" t="str">
        <f t="shared" si="11"/>
        <v>1:2</v>
      </c>
      <c r="W29" s="12"/>
      <c r="X29" s="12"/>
      <c r="Y29" s="12"/>
      <c r="Z29" s="12"/>
      <c r="AA29" s="78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Warrior</v>
      </c>
      <c r="F30" s="48" t="str">
        <f t="shared" ref="F30:F35" si="25">$E$5</f>
        <v>MBK</v>
      </c>
      <c r="G30" s="41">
        <f t="shared" si="8"/>
        <v>2</v>
      </c>
      <c r="H30" s="19"/>
      <c r="I30" s="41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Warrior  - (Чехия) MBK</v>
      </c>
      <c r="V30" s="12" t="str">
        <f t="shared" si="11"/>
        <v>2:2</v>
      </c>
      <c r="W30" s="12"/>
      <c r="X30" s="12"/>
      <c r="Y30" s="12"/>
      <c r="Z30" s="12"/>
      <c r="AA30" s="78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Warrior</v>
      </c>
      <c r="F31" s="48" t="str">
        <f t="shared" si="25"/>
        <v>MBK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Warrior  - (Чехия) MBK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Warrior</v>
      </c>
      <c r="F32" s="48" t="str">
        <f t="shared" si="25"/>
        <v>MBK</v>
      </c>
      <c r="G32" s="41">
        <f t="shared" si="8"/>
        <v>0</v>
      </c>
      <c r="H32" s="19"/>
      <c r="I32" s="41">
        <f t="shared" si="26"/>
        <v>1</v>
      </c>
      <c r="J32" s="19"/>
      <c r="K32" s="48">
        <v>0.0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Warrior  - (Чехия) MBK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rio2k</v>
      </c>
      <c r="F33" s="48" t="str">
        <f t="shared" si="25"/>
        <v>MBK</v>
      </c>
      <c r="G33" s="41">
        <f t="shared" si="8"/>
        <v>0</v>
      </c>
      <c r="H33" s="19"/>
      <c r="I33" s="41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rio2k  - (Чехия)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rio2k</v>
      </c>
      <c r="F34" s="48" t="str">
        <f t="shared" si="25"/>
        <v>MBK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rio2k  - (Чехия)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rio2k</v>
      </c>
      <c r="F35" s="48" t="str">
        <f t="shared" si="25"/>
        <v>MBK</v>
      </c>
      <c r="G35" s="41">
        <f t="shared" si="8"/>
        <v>3</v>
      </c>
      <c r="H35" s="19"/>
      <c r="I35" s="41">
        <f t="shared" si="26"/>
        <v>1</v>
      </c>
      <c r="J35" s="19"/>
      <c r="K35" s="48">
        <v>3.0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rio2k  - (Чехия) MBK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rio2k</v>
      </c>
      <c r="F36" s="48" t="str">
        <f t="shared" ref="F36:F41" si="30">$E$4</f>
        <v>Warrior</v>
      </c>
      <c r="G36" s="41">
        <f t="shared" si="8"/>
        <v>1</v>
      </c>
      <c r="H36" s="19"/>
      <c r="I36" s="41">
        <f t="shared" ref="I36:I42" si="31">SUM(L36)</f>
        <v>2</v>
      </c>
      <c r="J36" s="19"/>
      <c r="K36" s="48">
        <v>1.0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rio2k  - (Финляндия)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rio2k</v>
      </c>
      <c r="F37" s="48" t="str">
        <f t="shared" si="30"/>
        <v>Warrior</v>
      </c>
      <c r="G37" s="41">
        <f t="shared" si="8"/>
        <v>2</v>
      </c>
      <c r="H37" s="19"/>
      <c r="I37" s="41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rio2k  - (Финляндия) Warrior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rio2k</v>
      </c>
      <c r="F38" s="48" t="str">
        <f t="shared" si="30"/>
        <v>Warrior</v>
      </c>
      <c r="G38" s="41">
        <f t="shared" si="8"/>
        <v>1</v>
      </c>
      <c r="H38" s="19"/>
      <c r="I38" s="41">
        <f t="shared" si="31"/>
        <v>1</v>
      </c>
      <c r="J38" s="19"/>
      <c r="K38" s="48">
        <v>1.0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rio2k  - (Финляндия) Warrior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MBK</v>
      </c>
      <c r="F39" s="48" t="str">
        <f t="shared" si="30"/>
        <v>Warrior</v>
      </c>
      <c r="G39" s="41">
        <f t="shared" si="8"/>
        <v>2</v>
      </c>
      <c r="H39" s="19"/>
      <c r="I39" s="41">
        <f t="shared" si="31"/>
        <v>3</v>
      </c>
      <c r="J39" s="19"/>
      <c r="K39" s="48">
        <v>2.0</v>
      </c>
      <c r="L39" s="48">
        <v>3.0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MBK  - (Финляндия) Warrior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MBK</v>
      </c>
      <c r="F40" s="48" t="str">
        <f t="shared" si="30"/>
        <v>Warrior</v>
      </c>
      <c r="G40" s="41">
        <f t="shared" si="8"/>
        <v>1</v>
      </c>
      <c r="H40" s="19"/>
      <c r="I40" s="41">
        <f t="shared" si="31"/>
        <v>2</v>
      </c>
      <c r="J40" s="19"/>
      <c r="K40" s="48">
        <v>1.0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MBK  - (Финляндия)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MBK</v>
      </c>
      <c r="F41" s="48" t="str">
        <f t="shared" si="30"/>
        <v>Warrior</v>
      </c>
      <c r="G41" s="41">
        <f t="shared" si="8"/>
        <v>1</v>
      </c>
      <c r="H41" s="19"/>
      <c r="I41" s="41">
        <f t="shared" si="31"/>
        <v>1</v>
      </c>
      <c r="J41" s="19"/>
      <c r="K41" s="48">
        <v>1.0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MBK  - (Финляндия) Warrior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MBK</v>
      </c>
      <c r="F42" s="48" t="str">
        <f t="shared" ref="F42:F47" si="35">$E$6</f>
        <v>rio2k</v>
      </c>
      <c r="G42" s="41">
        <f t="shared" si="8"/>
        <v>2</v>
      </c>
      <c r="H42" s="19"/>
      <c r="I42" s="41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MBK  - (Германия) rio2k</v>
      </c>
      <c r="V42" s="12" t="str">
        <f t="shared" si="11"/>
        <v>2:2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MBK</v>
      </c>
      <c r="F43" s="48" t="str">
        <f t="shared" si="35"/>
        <v>rio2k</v>
      </c>
      <c r="G43" s="41">
        <f t="shared" si="8"/>
        <v>0</v>
      </c>
      <c r="H43" s="19"/>
      <c r="I43" s="41">
        <f t="shared" ref="I43:I47" si="36">SUM(L43,O43)</f>
        <v>2</v>
      </c>
      <c r="J43" s="19"/>
      <c r="K43" s="48">
        <v>0.0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MBK  - (Германия) rio2k</v>
      </c>
      <c r="V43" s="12" t="str">
        <f t="shared" si="11"/>
        <v>0:2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MBK</v>
      </c>
      <c r="F44" s="48" t="str">
        <f t="shared" si="35"/>
        <v>rio2k</v>
      </c>
      <c r="G44" s="41">
        <f t="shared" si="8"/>
        <v>2</v>
      </c>
      <c r="H44" s="19"/>
      <c r="I44" s="41">
        <f t="shared" si="36"/>
        <v>2</v>
      </c>
      <c r="J44" s="19"/>
      <c r="K44" s="48">
        <v>2.0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MBK  - (Германия) rio2k</v>
      </c>
      <c r="V44" s="12" t="str">
        <f t="shared" si="11"/>
        <v>2:2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Warrior</v>
      </c>
      <c r="F45" s="48" t="str">
        <f t="shared" si="35"/>
        <v>rio2k</v>
      </c>
      <c r="G45" s="41">
        <f t="shared" si="8"/>
        <v>2</v>
      </c>
      <c r="H45" s="19"/>
      <c r="I45" s="41">
        <f t="shared" si="36"/>
        <v>1</v>
      </c>
      <c r="J45" s="19"/>
      <c r="K45" s="48">
        <v>2.0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Warrior  - (Германия) rio2k</v>
      </c>
      <c r="V45" s="12" t="str">
        <f t="shared" si="11"/>
        <v>2:1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Warrior</v>
      </c>
      <c r="F46" s="48" t="str">
        <f t="shared" si="35"/>
        <v>rio2k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Warrior  - (Германия) rio2k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Warrior</v>
      </c>
      <c r="F47" s="48" t="str">
        <f t="shared" si="35"/>
        <v>rio2k</v>
      </c>
      <c r="G47" s="41">
        <f t="shared" si="8"/>
        <v>0</v>
      </c>
      <c r="H47" s="19"/>
      <c r="I47" s="41">
        <f t="shared" si="36"/>
        <v>1</v>
      </c>
      <c r="J47" s="19"/>
      <c r="K47" s="48">
        <v>0.0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Warrior  - (Германия) rio2k</v>
      </c>
      <c r="V47" s="12" t="str">
        <f t="shared" si="11"/>
        <v>0:1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Warrior</v>
      </c>
      <c r="F48" s="48" t="str">
        <f t="shared" ref="F48:F51" si="40">$E$5</f>
        <v>MBK</v>
      </c>
      <c r="G48" s="41">
        <f t="shared" si="8"/>
        <v>2</v>
      </c>
      <c r="H48" s="19"/>
      <c r="I48" s="41">
        <f>SUM(L48)</f>
        <v>1</v>
      </c>
      <c r="J48" s="19"/>
      <c r="K48" s="48">
        <v>2.0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Warrior  - (Чехия) MBK</v>
      </c>
      <c r="V48" s="12" t="str">
        <f t="shared" si="11"/>
        <v>2:1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Warrior</v>
      </c>
      <c r="F49" s="48" t="str">
        <f t="shared" si="40"/>
        <v>MBK</v>
      </c>
      <c r="G49" s="41">
        <f t="shared" si="8"/>
        <v>1</v>
      </c>
      <c r="H49" s="19"/>
      <c r="I49" s="41">
        <f t="shared" ref="I49:I53" si="41">SUM(L49,O49)</f>
        <v>2</v>
      </c>
      <c r="J49" s="19"/>
      <c r="K49" s="48">
        <v>1.0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Warrior  - (Чехия) MBK</v>
      </c>
      <c r="V49" s="12" t="str">
        <f t="shared" si="11"/>
        <v>1:2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rio2k</v>
      </c>
      <c r="F50" s="48" t="str">
        <f t="shared" si="40"/>
        <v>MBK</v>
      </c>
      <c r="G50" s="41">
        <f t="shared" si="8"/>
        <v>1</v>
      </c>
      <c r="H50" s="19"/>
      <c r="I50" s="41">
        <f t="shared" si="41"/>
        <v>0</v>
      </c>
      <c r="J50" s="19"/>
      <c r="K50" s="48">
        <v>1.0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rio2k  - (Чехия) MBK</v>
      </c>
      <c r="V50" s="12" t="str">
        <f t="shared" si="11"/>
        <v>1:0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rio2k</v>
      </c>
      <c r="F51" s="48" t="str">
        <f t="shared" si="40"/>
        <v>MBK</v>
      </c>
      <c r="G51" s="41">
        <f t="shared" si="8"/>
        <v>2</v>
      </c>
      <c r="H51" s="19"/>
      <c r="I51" s="41">
        <f t="shared" si="41"/>
        <v>3</v>
      </c>
      <c r="J51" s="19"/>
      <c r="K51" s="48">
        <v>2.0</v>
      </c>
      <c r="L51" s="48">
        <v>3.0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rio2k  - (Чехия) MBK</v>
      </c>
      <c r="V51" s="12" t="str">
        <f t="shared" si="11"/>
        <v>2:3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rio2k</v>
      </c>
      <c r="F52" s="48" t="str">
        <f t="shared" ref="F52:F53" si="45">$E$4</f>
        <v>Warrior</v>
      </c>
      <c r="G52" s="41">
        <f t="shared" si="8"/>
        <v>3</v>
      </c>
      <c r="H52" s="19"/>
      <c r="I52" s="41">
        <f t="shared" si="41"/>
        <v>1</v>
      </c>
      <c r="J52" s="19"/>
      <c r="K52" s="48">
        <v>3.0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rio2k  - (Финляндия) Warrior</v>
      </c>
      <c r="V52" s="12" t="str">
        <f t="shared" si="11"/>
        <v>3:1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rio2k</v>
      </c>
      <c r="F53" s="48" t="str">
        <f t="shared" si="45"/>
        <v>Warrior</v>
      </c>
      <c r="G53" s="41">
        <f t="shared" si="8"/>
        <v>1</v>
      </c>
      <c r="H53" s="19"/>
      <c r="I53" s="41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rio2k  - (Финляндия)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10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45</v>
      </c>
      <c r="AM3" s="27">
        <f t="shared" ref="AM3:AM5" si="2">AK3-AL3</f>
        <v>-5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3399950040</v>
      </c>
    </row>
    <row r="4">
      <c r="A4" s="12"/>
      <c r="B4" s="12"/>
      <c r="C4" s="133" t="s">
        <v>62</v>
      </c>
      <c r="D4" s="111" t="s">
        <v>53</v>
      </c>
      <c r="E4" s="134" t="s">
        <v>63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37</v>
      </c>
      <c r="AB4" s="20">
        <f t="array" ref="AB4">VLOOKUP($U4,$AF$3:$AN$5,8,0)</f>
        <v>2</v>
      </c>
      <c r="AC4" s="20">
        <f t="array" ref="AC4">VLOOKUP($U4,$AF$3:$AN$5,9,0)</f>
        <v>40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14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43</v>
      </c>
      <c r="AL4" s="27">
        <f t="array" ref="AL4">SUMIF('ТУР7'!home,AF4,'ТУР7'!visitorscore)+SUMIF('ТУР7'!visitor,AF4,'ТУР7'!homescore)</f>
        <v>40</v>
      </c>
      <c r="AM4" s="27">
        <f t="shared" si="2"/>
        <v>3</v>
      </c>
      <c r="AN4" s="22">
        <f t="array" ref="AN4">AH4*Options!$B$2+AI4*Options!$B$3+AJ4*Options!$B$4+VLOOKUP(AF4,$E$4:$F$8,2,0)</f>
        <v>35</v>
      </c>
      <c r="AO4" s="28">
        <f t="shared" si="3"/>
        <v>3500030043</v>
      </c>
    </row>
    <row r="5">
      <c r="A5" s="12"/>
      <c r="B5" s="12"/>
      <c r="C5" s="135" t="s">
        <v>64</v>
      </c>
      <c r="D5" s="111" t="s">
        <v>25</v>
      </c>
      <c r="E5" s="136" t="s">
        <v>65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14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40</v>
      </c>
      <c r="AB5" s="20">
        <f t="array" ref="AB5">VLOOKUP($U5,$AF$3:$AN$5,8,0)</f>
        <v>3</v>
      </c>
      <c r="AC5" s="20">
        <f t="array" ref="AC5">VLOOKUP($U5,$AF$3:$AN$5,9,0)</f>
        <v>35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10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8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37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4000020039</v>
      </c>
    </row>
    <row r="6">
      <c r="A6" s="12"/>
      <c r="B6" s="12"/>
      <c r="C6" s="33" t="s">
        <v>66</v>
      </c>
      <c r="D6" s="111" t="s">
        <v>28</v>
      </c>
      <c r="E6" s="31" t="s">
        <v>67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40</v>
      </c>
      <c r="AA6" s="20">
        <f t="array" ref="AA6">VLOOKUP($U6,$AF$3:$AN$5,7,0)</f>
        <v>45</v>
      </c>
      <c r="AB6" s="20">
        <f t="array" ref="AB6">VLOOKUP($U6,$AF$3:$AN$5,8,0)</f>
        <v>-5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Warrior</v>
      </c>
      <c r="F12" s="48" t="str">
        <f t="shared" ref="F12:F17" si="7">$E$5</f>
        <v>MBK</v>
      </c>
      <c r="G12" s="41">
        <f t="shared" ref="G12:G53" si="8">SUM(K12)</f>
        <v>2</v>
      </c>
      <c r="H12" s="19"/>
      <c r="I12" s="41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Warrior</v>
      </c>
      <c r="F13" s="48" t="str">
        <f t="shared" si="7"/>
        <v>MBK</v>
      </c>
      <c r="G13" s="41">
        <f t="shared" si="8"/>
        <v>2</v>
      </c>
      <c r="H13" s="19"/>
      <c r="I13" s="41">
        <f t="shared" si="9"/>
        <v>1</v>
      </c>
      <c r="J13" s="19"/>
      <c r="K13" s="48">
        <v>2.0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Warrior  - (Канада) MBK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Warrior</v>
      </c>
      <c r="F14" s="48" t="str">
        <f t="shared" si="7"/>
        <v>MBK</v>
      </c>
      <c r="G14" s="41">
        <f t="shared" si="8"/>
        <v>2</v>
      </c>
      <c r="H14" s="19"/>
      <c r="I14" s="41">
        <f t="shared" si="9"/>
        <v>2</v>
      </c>
      <c r="J14" s="19"/>
      <c r="K14" s="48">
        <v>2.0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Warrior  - (Канада)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rio2k</v>
      </c>
      <c r="F15" s="48" t="str">
        <f t="shared" si="7"/>
        <v>MBK</v>
      </c>
      <c r="G15" s="41">
        <f t="shared" si="8"/>
        <v>2</v>
      </c>
      <c r="H15" s="19"/>
      <c r="I15" s="41">
        <f t="shared" si="9"/>
        <v>2</v>
      </c>
      <c r="J15" s="19"/>
      <c r="K15" s="48">
        <v>2.0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rio2k  - (Канада)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rio2k</v>
      </c>
      <c r="F16" s="48" t="str">
        <f t="shared" si="7"/>
        <v>MBK</v>
      </c>
      <c r="G16" s="41">
        <f t="shared" si="8"/>
        <v>2</v>
      </c>
      <c r="H16" s="19"/>
      <c r="I16" s="41">
        <f t="shared" si="9"/>
        <v>0</v>
      </c>
      <c r="J16" s="19"/>
      <c r="K16" s="48">
        <v>2.0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rio2k  - (Канада) MBK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rio2k</v>
      </c>
      <c r="F17" s="48" t="str">
        <f t="shared" si="7"/>
        <v>MBK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rio2k  - (Канада) MBK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rio2k</v>
      </c>
      <c r="F18" s="48" t="str">
        <f t="shared" ref="F18:F23" si="15">$E$4</f>
        <v>Warrior</v>
      </c>
      <c r="G18" s="41">
        <f t="shared" si="8"/>
        <v>2</v>
      </c>
      <c r="H18" s="19"/>
      <c r="I18" s="41">
        <f t="shared" si="9"/>
        <v>1</v>
      </c>
      <c r="J18" s="19"/>
      <c r="K18" s="48">
        <v>2.0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rio2k  - (Швейцария) Warrior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rio2k</v>
      </c>
      <c r="F19" s="48" t="str">
        <f t="shared" si="15"/>
        <v>Warrior</v>
      </c>
      <c r="G19" s="41">
        <f t="shared" si="8"/>
        <v>1</v>
      </c>
      <c r="H19" s="19"/>
      <c r="I19" s="41">
        <f t="shared" ref="I19:I23" si="16">SUM(L19,O19)</f>
        <v>0</v>
      </c>
      <c r="J19" s="19"/>
      <c r="K19" s="48">
        <v>1.0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rio2k  - (Швейцария) Warrior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rio2k</v>
      </c>
      <c r="F20" s="48" t="str">
        <f t="shared" si="15"/>
        <v>Warrior</v>
      </c>
      <c r="G20" s="41">
        <f t="shared" si="8"/>
        <v>1</v>
      </c>
      <c r="H20" s="19"/>
      <c r="I20" s="41">
        <f t="shared" si="16"/>
        <v>2</v>
      </c>
      <c r="J20" s="19"/>
      <c r="K20" s="48">
        <v>1.0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rio2k  - (Швейцария)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MBK</v>
      </c>
      <c r="F21" s="48" t="str">
        <f t="shared" si="15"/>
        <v>Warrior</v>
      </c>
      <c r="G21" s="41">
        <f t="shared" si="8"/>
        <v>0</v>
      </c>
      <c r="H21" s="19"/>
      <c r="I21" s="41">
        <f t="shared" si="16"/>
        <v>1</v>
      </c>
      <c r="J21" s="19"/>
      <c r="K21" s="48">
        <v>0.0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MBK  - (Швейцария) Warrior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MBK</v>
      </c>
      <c r="F22" s="48" t="str">
        <f t="shared" si="15"/>
        <v>Warrior</v>
      </c>
      <c r="G22" s="41">
        <f t="shared" si="8"/>
        <v>2</v>
      </c>
      <c r="H22" s="19"/>
      <c r="I22" s="41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MBK  - (Швейцария) Warrior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MBK</v>
      </c>
      <c r="F23" s="48" t="str">
        <f t="shared" si="15"/>
        <v>Warrior</v>
      </c>
      <c r="G23" s="41">
        <f t="shared" si="8"/>
        <v>3</v>
      </c>
      <c r="H23" s="19"/>
      <c r="I23" s="41">
        <f t="shared" si="16"/>
        <v>3</v>
      </c>
      <c r="J23" s="19"/>
      <c r="K23" s="48">
        <v>3.0</v>
      </c>
      <c r="L23" s="48">
        <v>3.0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MBK  - (Швейцария) Warrior</v>
      </c>
      <c r="V23" s="12" t="str">
        <f t="shared" si="11"/>
        <v>3:3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MBK</v>
      </c>
      <c r="F24" s="52" t="str">
        <f t="shared" ref="F24:F29" si="20">$E$6</f>
        <v>rio2k</v>
      </c>
      <c r="G24" s="41">
        <f t="shared" si="8"/>
        <v>1</v>
      </c>
      <c r="H24" s="19"/>
      <c r="I24" s="41">
        <f t="shared" ref="I24:I30" si="21">SUM(L24)</f>
        <v>1</v>
      </c>
      <c r="J24" s="19"/>
      <c r="K24" s="48">
        <v>1.0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MBK  - (США) rio2k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MBK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0</v>
      </c>
      <c r="J25" s="19"/>
      <c r="K25" s="76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MBK  - (США) rio2k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MBK</v>
      </c>
      <c r="F26" s="52" t="str">
        <f t="shared" si="20"/>
        <v>rio2k</v>
      </c>
      <c r="G26" s="77">
        <f t="shared" si="8"/>
        <v>2</v>
      </c>
      <c r="H26" s="19"/>
      <c r="I26" s="41">
        <f t="shared" si="21"/>
        <v>0</v>
      </c>
      <c r="J26" s="19"/>
      <c r="K26" s="48">
        <v>2.0</v>
      </c>
      <c r="L26" s="48">
        <v>0.0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MBK  - (США) rio2k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Warrior</v>
      </c>
      <c r="F27" s="52" t="str">
        <f t="shared" si="20"/>
        <v>rio2k</v>
      </c>
      <c r="G27" s="41">
        <f t="shared" si="8"/>
        <v>0</v>
      </c>
      <c r="H27" s="19"/>
      <c r="I27" s="41">
        <f t="shared" si="21"/>
        <v>1</v>
      </c>
      <c r="J27" s="19"/>
      <c r="K27" s="48">
        <v>0.0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Warrior  - (США) rio2k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Warrior</v>
      </c>
      <c r="F28" s="52" t="str">
        <f t="shared" si="20"/>
        <v>rio2k</v>
      </c>
      <c r="G28" s="41">
        <f t="shared" si="8"/>
        <v>1</v>
      </c>
      <c r="H28" s="19"/>
      <c r="I28" s="41">
        <f t="shared" si="21"/>
        <v>1</v>
      </c>
      <c r="J28" s="19"/>
      <c r="K28" s="48">
        <v>1.0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Warrior  - (США) rio2k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Warrior</v>
      </c>
      <c r="F29" s="52" t="str">
        <f t="shared" si="20"/>
        <v>rio2k</v>
      </c>
      <c r="G29" s="41">
        <f t="shared" si="8"/>
        <v>0</v>
      </c>
      <c r="H29" s="19"/>
      <c r="I29" s="41">
        <f t="shared" si="21"/>
        <v>2</v>
      </c>
      <c r="J29" s="19"/>
      <c r="K29" s="48">
        <v>0.0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Warrior  - (США) rio2k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Warrior</v>
      </c>
      <c r="F30" s="48" t="str">
        <f t="shared" ref="F30:F35" si="25">$E$5</f>
        <v>MBK</v>
      </c>
      <c r="G30" s="41">
        <f t="shared" si="8"/>
        <v>1</v>
      </c>
      <c r="H30" s="19"/>
      <c r="I30" s="41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Warrior  - (Канада) MBK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Warrior</v>
      </c>
      <c r="F31" s="48" t="str">
        <f t="shared" si="25"/>
        <v>MBK</v>
      </c>
      <c r="G31" s="41">
        <f t="shared" si="8"/>
        <v>3</v>
      </c>
      <c r="H31" s="19"/>
      <c r="I31" s="41">
        <f t="shared" ref="I31:I35" si="26">SUM(L31,O31)</f>
        <v>3</v>
      </c>
      <c r="J31" s="19"/>
      <c r="K31" s="48">
        <v>3.0</v>
      </c>
      <c r="L31" s="48">
        <v>3.0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Warrior  - (Канада) MBK</v>
      </c>
      <c r="V31" s="12" t="str">
        <f t="shared" si="11"/>
        <v>3:3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Warrior</v>
      </c>
      <c r="F32" s="48" t="str">
        <f t="shared" si="25"/>
        <v>MBK</v>
      </c>
      <c r="G32" s="41">
        <f t="shared" si="8"/>
        <v>1</v>
      </c>
      <c r="H32" s="19"/>
      <c r="I32" s="41">
        <f t="shared" si="26"/>
        <v>2</v>
      </c>
      <c r="J32" s="19"/>
      <c r="K32" s="48">
        <v>1.0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Warrior  - (Канада)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rio2k</v>
      </c>
      <c r="F33" s="48" t="str">
        <f t="shared" si="25"/>
        <v>MBK</v>
      </c>
      <c r="G33" s="41">
        <f t="shared" si="8"/>
        <v>2</v>
      </c>
      <c r="H33" s="19"/>
      <c r="I33" s="41">
        <f t="shared" si="26"/>
        <v>1</v>
      </c>
      <c r="J33" s="19"/>
      <c r="K33" s="48">
        <v>2.0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rio2k  - (Канада) MBK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rio2k</v>
      </c>
      <c r="F34" s="48" t="str">
        <f t="shared" si="25"/>
        <v>MBK</v>
      </c>
      <c r="G34" s="41">
        <f t="shared" si="8"/>
        <v>0</v>
      </c>
      <c r="H34" s="19"/>
      <c r="I34" s="41">
        <f t="shared" si="26"/>
        <v>1</v>
      </c>
      <c r="J34" s="19"/>
      <c r="K34" s="48">
        <v>0.0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rio2k  - (Канада) MBK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rio2k</v>
      </c>
      <c r="F35" s="48" t="str">
        <f t="shared" si="25"/>
        <v>MBK</v>
      </c>
      <c r="G35" s="41">
        <f t="shared" si="8"/>
        <v>1</v>
      </c>
      <c r="H35" s="19"/>
      <c r="I35" s="41">
        <f t="shared" si="26"/>
        <v>1</v>
      </c>
      <c r="J35" s="19"/>
      <c r="K35" s="48">
        <v>1.0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rio2k  - (Канада) MBK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rio2k</v>
      </c>
      <c r="F36" s="48" t="str">
        <f t="shared" ref="F36:F41" si="30">$E$4</f>
        <v>Warrior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rio2k  - (Швейцария)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rio2k</v>
      </c>
      <c r="F37" s="48" t="str">
        <f t="shared" si="30"/>
        <v>Warrior</v>
      </c>
      <c r="G37" s="41">
        <f t="shared" si="8"/>
        <v>0</v>
      </c>
      <c r="H37" s="19"/>
      <c r="I37" s="41">
        <f t="shared" si="31"/>
        <v>1</v>
      </c>
      <c r="J37" s="19"/>
      <c r="K37" s="48">
        <v>0.0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rio2k  - (Швейцария) Warrior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rio2k</v>
      </c>
      <c r="F38" s="48" t="str">
        <f t="shared" si="30"/>
        <v>Warrior</v>
      </c>
      <c r="G38" s="41">
        <f t="shared" si="8"/>
        <v>2</v>
      </c>
      <c r="H38" s="19"/>
      <c r="I38" s="41">
        <f t="shared" si="31"/>
        <v>3</v>
      </c>
      <c r="J38" s="19"/>
      <c r="K38" s="48">
        <v>2.0</v>
      </c>
      <c r="L38" s="48">
        <v>3.0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rio2k  - (Швейцария) Warrior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MBK</v>
      </c>
      <c r="F39" s="48" t="str">
        <f t="shared" si="30"/>
        <v>Warrior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MBK  - (Швейцария)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MBK</v>
      </c>
      <c r="F40" s="48" t="str">
        <f t="shared" si="30"/>
        <v>Warrior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MBK  - (Швейцария) Warrior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MBK</v>
      </c>
      <c r="F41" s="48" t="str">
        <f t="shared" si="30"/>
        <v>Warrior</v>
      </c>
      <c r="G41" s="41">
        <f t="shared" si="8"/>
        <v>0</v>
      </c>
      <c r="H41" s="19"/>
      <c r="I41" s="41">
        <f t="shared" si="31"/>
        <v>1</v>
      </c>
      <c r="J41" s="19"/>
      <c r="K41" s="48">
        <v>0.0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MBK  - (Швейцария) Warrior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MBK</v>
      </c>
      <c r="F42" s="48" t="str">
        <f t="shared" ref="F42:F47" si="35">$E$6</f>
        <v>rio2k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MBK  - (США) rio2k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MBK</v>
      </c>
      <c r="F43" s="48" t="str">
        <f t="shared" si="35"/>
        <v>rio2k</v>
      </c>
      <c r="G43" s="41">
        <f t="shared" si="8"/>
        <v>2</v>
      </c>
      <c r="H43" s="19"/>
      <c r="I43" s="41">
        <f t="shared" ref="I43:I47" si="36">SUM(L43,O43)</f>
        <v>2</v>
      </c>
      <c r="J43" s="19"/>
      <c r="K43" s="48">
        <v>2.0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MBK  - (США) rio2k</v>
      </c>
      <c r="V43" s="12" t="str">
        <f t="shared" si="11"/>
        <v>2:2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MBK</v>
      </c>
      <c r="F44" s="48" t="str">
        <f t="shared" si="35"/>
        <v>rio2k</v>
      </c>
      <c r="G44" s="41">
        <f t="shared" si="8"/>
        <v>2</v>
      </c>
      <c r="H44" s="19"/>
      <c r="I44" s="41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MBK  - (США) rio2k</v>
      </c>
      <c r="V44" s="12" t="str">
        <f t="shared" si="11"/>
        <v>2:0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Warrior</v>
      </c>
      <c r="F45" s="48" t="str">
        <f t="shared" si="35"/>
        <v>rio2k</v>
      </c>
      <c r="G45" s="41">
        <f t="shared" si="8"/>
        <v>2</v>
      </c>
      <c r="H45" s="19"/>
      <c r="I45" s="41">
        <f t="shared" si="36"/>
        <v>3</v>
      </c>
      <c r="J45" s="19"/>
      <c r="K45" s="48">
        <v>2.0</v>
      </c>
      <c r="L45" s="48">
        <v>3.0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Warrior  - (США) rio2k</v>
      </c>
      <c r="V45" s="12" t="str">
        <f t="shared" si="11"/>
        <v>2:3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Warrior</v>
      </c>
      <c r="F46" s="48" t="str">
        <f t="shared" si="35"/>
        <v>rio2k</v>
      </c>
      <c r="G46" s="41">
        <f t="shared" si="8"/>
        <v>3</v>
      </c>
      <c r="H46" s="19"/>
      <c r="I46" s="41">
        <f t="shared" si="36"/>
        <v>2</v>
      </c>
      <c r="J46" s="19"/>
      <c r="K46" s="48">
        <v>3.0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Warrior  - (США) rio2k</v>
      </c>
      <c r="V46" s="12" t="str">
        <f t="shared" si="11"/>
        <v>3:2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Warrior</v>
      </c>
      <c r="F47" s="48" t="str">
        <f t="shared" si="35"/>
        <v>rio2k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Warrior  - (США) rio2k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Warrior</v>
      </c>
      <c r="F48" s="48" t="str">
        <f t="shared" ref="F48:F51" si="40">$E$5</f>
        <v>MBK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Warrior  - (Канада) MBK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Warrior</v>
      </c>
      <c r="F49" s="48" t="str">
        <f t="shared" si="40"/>
        <v>MBK</v>
      </c>
      <c r="G49" s="41">
        <f t="shared" si="8"/>
        <v>3</v>
      </c>
      <c r="H49" s="19"/>
      <c r="I49" s="41">
        <f t="shared" ref="I49:I53" si="41">SUM(L49,O49)</f>
        <v>1</v>
      </c>
      <c r="J49" s="19"/>
      <c r="K49" s="48">
        <v>3.0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Warrior  - (Канада) MBK</v>
      </c>
      <c r="V49" s="12" t="str">
        <f t="shared" si="11"/>
        <v>3:1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rio2k</v>
      </c>
      <c r="F50" s="48" t="str">
        <f t="shared" si="40"/>
        <v>MBK</v>
      </c>
      <c r="G50" s="41">
        <f t="shared" si="8"/>
        <v>2</v>
      </c>
      <c r="H50" s="19"/>
      <c r="I50" s="41">
        <f t="shared" si="41"/>
        <v>1</v>
      </c>
      <c r="J50" s="19"/>
      <c r="K50" s="48">
        <v>2.0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rio2k  - (Канада) MBK</v>
      </c>
      <c r="V50" s="12" t="str">
        <f t="shared" si="11"/>
        <v>2:1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rio2k</v>
      </c>
      <c r="F51" s="48" t="str">
        <f t="shared" si="40"/>
        <v>MBK</v>
      </c>
      <c r="G51" s="41">
        <f t="shared" si="8"/>
        <v>2</v>
      </c>
      <c r="H51" s="19"/>
      <c r="I51" s="41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rio2k  - (Канада) MBK</v>
      </c>
      <c r="V51" s="12" t="str">
        <f t="shared" si="11"/>
        <v>2:2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rio2k</v>
      </c>
      <c r="F52" s="48" t="str">
        <f t="shared" ref="F52:F53" si="45">$E$4</f>
        <v>Warrior</v>
      </c>
      <c r="G52" s="41">
        <f t="shared" si="8"/>
        <v>2</v>
      </c>
      <c r="H52" s="19"/>
      <c r="I52" s="41">
        <f t="shared" si="41"/>
        <v>0</v>
      </c>
      <c r="J52" s="19"/>
      <c r="K52" s="48">
        <v>2.0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rio2k  - (Швейцария) Warrior</v>
      </c>
      <c r="V52" s="12" t="str">
        <f t="shared" si="11"/>
        <v>2:0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rio2k</v>
      </c>
      <c r="F53" s="48" t="str">
        <f t="shared" si="45"/>
        <v>Warrior</v>
      </c>
      <c r="G53" s="41">
        <f t="shared" si="8"/>
        <v>2</v>
      </c>
      <c r="H53" s="19"/>
      <c r="I53" s="41">
        <f t="shared" si="41"/>
        <v>1</v>
      </c>
      <c r="J53" s="19"/>
      <c r="K53" s="48">
        <v>2.0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rio2k  - (Швейцария) Warrior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2"/>
      <c r="B1" s="82" t="s">
        <v>1</v>
      </c>
      <c r="C1" s="83" t="str">
        <f>'ТУР1'!$C$1</f>
        <v>Bullet shot Cup</v>
      </c>
      <c r="D1" s="4"/>
      <c r="E1" s="84" t="s">
        <v>69</v>
      </c>
      <c r="F1" s="85">
        <f>'ТУР1'!$F$1</f>
        <v>45669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137"/>
      <c r="U1" s="87"/>
      <c r="V1" s="88"/>
      <c r="W1" s="89"/>
      <c r="X1" s="89"/>
      <c r="Y1" s="89"/>
      <c r="Z1" s="89"/>
      <c r="AA1" s="89"/>
      <c r="AB1" s="89"/>
      <c r="AC1" s="89"/>
      <c r="AD1" s="90"/>
      <c r="AE1" s="91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ht="27.75" customHeight="1">
      <c r="A2" s="89"/>
      <c r="B2" s="92"/>
      <c r="C2" s="93"/>
      <c r="D2" s="93"/>
      <c r="E2" s="93"/>
      <c r="F2" s="93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86"/>
      <c r="T2" s="137"/>
      <c r="U2" s="95" t="str">
        <f>C1</f>
        <v>Bullet shot Cup</v>
      </c>
      <c r="V2" s="96" t="str">
        <f>E1</f>
        <v>ТУР8</v>
      </c>
      <c r="W2" s="97"/>
      <c r="X2" s="97"/>
      <c r="Y2" s="97"/>
      <c r="Z2" s="4"/>
      <c r="AA2" s="98">
        <f>$F$1</f>
        <v>45669</v>
      </c>
      <c r="AB2" s="97"/>
      <c r="AC2" s="4"/>
      <c r="AD2" s="89"/>
      <c r="AE2" s="89"/>
      <c r="AF2" s="89"/>
      <c r="AG2" s="99" t="s">
        <v>4</v>
      </c>
      <c r="AH2" s="100" t="s">
        <v>5</v>
      </c>
      <c r="AI2" s="100" t="s">
        <v>6</v>
      </c>
      <c r="AJ2" s="100" t="s">
        <v>7</v>
      </c>
      <c r="AK2" s="101" t="s">
        <v>8</v>
      </c>
      <c r="AL2" s="102" t="s">
        <v>9</v>
      </c>
      <c r="AM2" s="100" t="s">
        <v>10</v>
      </c>
      <c r="AN2" s="101" t="s">
        <v>11</v>
      </c>
      <c r="AO2" s="88" t="s">
        <v>12</v>
      </c>
    </row>
    <row r="3">
      <c r="A3" s="103"/>
      <c r="B3" s="92"/>
      <c r="C3" s="23" t="s">
        <v>13</v>
      </c>
      <c r="D3" s="104" t="s">
        <v>14</v>
      </c>
      <c r="E3" s="24" t="s">
        <v>15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138"/>
      <c r="U3" s="24" t="s">
        <v>15</v>
      </c>
      <c r="V3" s="105" t="s">
        <v>16</v>
      </c>
      <c r="W3" s="106" t="s">
        <v>17</v>
      </c>
      <c r="X3" s="106" t="s">
        <v>18</v>
      </c>
      <c r="Y3" s="106" t="s">
        <v>19</v>
      </c>
      <c r="Z3" s="106" t="s">
        <v>20</v>
      </c>
      <c r="AA3" s="106" t="s">
        <v>21</v>
      </c>
      <c r="AB3" s="106" t="s">
        <v>22</v>
      </c>
      <c r="AC3" s="106" t="s">
        <v>23</v>
      </c>
      <c r="AD3" s="89"/>
      <c r="AE3" s="89"/>
      <c r="AF3" s="107" t="str">
        <f t="shared" ref="AF3:AF5" si="1">E4</f>
        <v>Warrior</v>
      </c>
      <c r="AG3" s="108">
        <f t="array" ref="AG3">SUM(($E$12:$E$56=AF3)*(ISNUMBER($G$12:$G$56)),($F$12:$F$56=AF3)*(ISNUMBER($I$12:$I$56)))</f>
        <v>30</v>
      </c>
      <c r="AH3" s="88">
        <f t="array" ref="AH3">SUM(('ТУР8'!home=AF3)*('ТУР8'!homescore&gt;'ТУР8'!visitorscore),('ТУР8'!visitor=AF3)*('ТУР8'!visitorscore&gt;'ТУР8'!homescore))</f>
        <v>12</v>
      </c>
      <c r="AI3" s="88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8">
        <f t="array" ref="AJ3">SUM(('ТУР8'!home=AF3)*('ТУР8'!homescore&lt;'ТУР8'!visitorscore),('ТУР8'!visitor=AF3)*('ТУР8'!visitorscore&lt;'ТУР8'!homescore))</f>
        <v>11</v>
      </c>
      <c r="AK3" s="109">
        <f t="array" ref="AK3">SUMIF('ТУР8'!home,AF3,'ТУР8'!homescore)+SUMIF('ТУР8'!visitor,AF3,'ТУР8'!visitorscore)</f>
        <v>38</v>
      </c>
      <c r="AL3" s="110">
        <f t="array" ref="AL3">SUMIF('ТУР8'!home,AF3,'ТУР8'!visitorscore)+SUMIF('ТУР8'!visitor,AF3,'ТУР8'!homescore)</f>
        <v>38</v>
      </c>
      <c r="AM3" s="88">
        <f t="shared" ref="AM3:AM5" si="2">AK3-AL3</f>
        <v>0</v>
      </c>
      <c r="AN3" s="109">
        <f t="array" ref="AN3">AH3*Options!$B$2+AI3*Options!$B$3+AJ3*Options!$B$4+VLOOKUP(AF3,$E$4:$F$8,2,0)</f>
        <v>43</v>
      </c>
      <c r="AO3" s="89">
        <f t="shared" ref="AO3:AO5" si="3">AK3+AM3*10000+AN3*100000000</f>
        <v>4300000038</v>
      </c>
    </row>
    <row r="4">
      <c r="A4" s="89"/>
      <c r="B4" s="92"/>
      <c r="C4" s="133" t="s">
        <v>62</v>
      </c>
      <c r="D4" s="111" t="s">
        <v>31</v>
      </c>
      <c r="E4" s="134" t="s">
        <v>63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138"/>
      <c r="U4" s="112" t="str">
        <f t="array" ref="U4">INDEX($AF$3:$AF$5,MATCH(LARGE($AO$3:$AO$5-ROW($AO$3:$AO$5)/COUNT($AO$3:$AO$5),ROW(U4)-ROW(U$4)+1),$AO$3:$AO$5-ROW($AO$3:$AO$5)/COUNT($AO$3:$AO$5),0))</f>
        <v>Warrior</v>
      </c>
      <c r="V4" s="105">
        <f t="array" ref="V4">VLOOKUP($U4,$AF$3:$AN$5,2,0)</f>
        <v>30</v>
      </c>
      <c r="W4" s="106">
        <f t="array" ref="W4">VLOOKUP($U4,$AF$3:$AN$5,3,0)</f>
        <v>12</v>
      </c>
      <c r="X4" s="106">
        <f t="array" ref="X4">VLOOKUP($U4,$AF$3:$AN$5,4,0)</f>
        <v>7</v>
      </c>
      <c r="Y4" s="106">
        <f t="array" ref="Y4">VLOOKUP($U4,$AF$3:$AN$5,5,0)</f>
        <v>11</v>
      </c>
      <c r="Z4" s="106">
        <f t="array" ref="Z4">VLOOKUP($U4,$AF$3:$AN$5,6,0)</f>
        <v>38</v>
      </c>
      <c r="AA4" s="106">
        <f t="array" ref="AA4">VLOOKUP($U4,$AF$3:$AN$5,7,0)</f>
        <v>38</v>
      </c>
      <c r="AB4" s="106">
        <f t="array" ref="AB4">VLOOKUP($U4,$AF$3:$AN$5,8,0)</f>
        <v>0</v>
      </c>
      <c r="AC4" s="106">
        <f t="array" ref="AC4">VLOOKUP($U4,$AF$3:$AN$5,9,0)</f>
        <v>43</v>
      </c>
      <c r="AD4" s="28"/>
      <c r="AE4" s="89"/>
      <c r="AF4" s="113" t="str">
        <f t="shared" si="1"/>
        <v>MBK</v>
      </c>
      <c r="AG4" s="108">
        <f t="array" ref="AG4">SUM(($E$12:$E$56=AF4)*(ISNUMBER($G$12:$G$56)),($F$12:$F$56=AF4)*(ISNUMBER($I$12:$I$56)))</f>
        <v>30</v>
      </c>
      <c r="AH4" s="88">
        <f t="array" ref="AH4">SUM(('ТУР8'!home=AF4)*('ТУР8'!homescore&gt;'ТУР8'!visitorscore),('ТУР8'!visitor=AF4)*('ТУР8'!visitorscore&gt;'ТУР8'!homescore))</f>
        <v>10</v>
      </c>
      <c r="AI4" s="88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8">
        <f t="array" ref="AJ4">SUM(('ТУР8'!home=AF4)*('ТУР8'!homescore&lt;'ТУР8'!visitorscore),('ТУР8'!visitor=AF4)*('ТУР8'!visitorscore&lt;'ТУР8'!homescore))</f>
        <v>11</v>
      </c>
      <c r="AK4" s="109">
        <f t="array" ref="AK4">SUMIF('ТУР8'!home,AF4,'ТУР8'!homescore)+SUMIF('ТУР8'!visitor,AF4,'ТУР8'!visitorscore)</f>
        <v>42</v>
      </c>
      <c r="AL4" s="110">
        <f t="array" ref="AL4">SUMIF('ТУР8'!home,AF4,'ТУР8'!visitorscore)+SUMIF('ТУР8'!visitor,AF4,'ТУР8'!homescore)</f>
        <v>43</v>
      </c>
      <c r="AM4" s="88">
        <f t="shared" si="2"/>
        <v>-1</v>
      </c>
      <c r="AN4" s="109">
        <f t="array" ref="AN4">AH4*Options!$B$2+AI4*Options!$B$3+AJ4*Options!$B$4+VLOOKUP(AF4,$E$4:$F$8,2,0)</f>
        <v>39</v>
      </c>
      <c r="AO4" s="89">
        <f t="shared" si="3"/>
        <v>3899990042</v>
      </c>
    </row>
    <row r="5">
      <c r="A5" s="89"/>
      <c r="B5" s="92"/>
      <c r="C5" s="135" t="s">
        <v>64</v>
      </c>
      <c r="D5" s="111" t="s">
        <v>46</v>
      </c>
      <c r="E5" s="136" t="s">
        <v>65</v>
      </c>
      <c r="F5" s="7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138"/>
      <c r="U5" s="112" t="str">
        <f t="array" ref="U5">INDEX($AF$3:$AF$5,MATCH(LARGE($AO$3:$AO$5-ROW($AO$3:$AO$5)/COUNT($AO$3:$AO$5),ROW(U5)-ROW(U$4)+1),$AO$3:$AO$5-ROW($AO$3:$AO$5)/COUNT($AO$3:$AO$5),0))</f>
        <v>rio2k</v>
      </c>
      <c r="V5" s="105">
        <f t="array" ref="V5">VLOOKUP($U5,$AF$3:$AN$5,2,0)</f>
        <v>30</v>
      </c>
      <c r="W5" s="106">
        <f t="array" ref="W5">VLOOKUP($U5,$AF$3:$AN$5,3,0)</f>
        <v>11</v>
      </c>
      <c r="X5" s="106">
        <f t="array" ref="X5">VLOOKUP($U5,$AF$3:$AN$5,4,0)</f>
        <v>8</v>
      </c>
      <c r="Y5" s="106">
        <f t="array" ref="Y5">VLOOKUP($U5,$AF$3:$AN$5,5,0)</f>
        <v>11</v>
      </c>
      <c r="Z5" s="106">
        <f t="array" ref="Z5">VLOOKUP($U5,$AF$3:$AN$5,6,0)</f>
        <v>42</v>
      </c>
      <c r="AA5" s="106">
        <f t="array" ref="AA5">VLOOKUP($U5,$AF$3:$AN$5,7,0)</f>
        <v>41</v>
      </c>
      <c r="AB5" s="106">
        <f t="array" ref="AB5">VLOOKUP($U5,$AF$3:$AN$5,8,0)</f>
        <v>1</v>
      </c>
      <c r="AC5" s="106">
        <f t="array" ref="AC5">VLOOKUP($U5,$AF$3:$AN$5,9,0)</f>
        <v>41</v>
      </c>
      <c r="AD5" s="28"/>
      <c r="AE5" s="89"/>
      <c r="AF5" s="113" t="str">
        <f t="shared" si="1"/>
        <v>rio2k</v>
      </c>
      <c r="AG5" s="108">
        <f t="array" ref="AG5">SUM(($E$12:$E$56=AF5)*(ISNUMBER($G$12:$G$56)),($F$12:$F$56=AF5)*(ISNUMBER($I$12:$I$56)))</f>
        <v>30</v>
      </c>
      <c r="AH5" s="88">
        <f t="array" ref="AH5">SUM(('ТУР8'!home=AF5)*('ТУР8'!homescore&gt;'ТУР8'!visitorscore),('ТУР8'!visitor=AF5)*('ТУР8'!visitorscore&gt;'ТУР8'!homescore))</f>
        <v>11</v>
      </c>
      <c r="AI5" s="88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88">
        <f t="array" ref="AJ5">SUM(('ТУР8'!home=AF5)*('ТУР8'!homescore&lt;'ТУР8'!visitorscore),('ТУР8'!visitor=AF5)*('ТУР8'!visitorscore&lt;'ТУР8'!homescore))</f>
        <v>11</v>
      </c>
      <c r="AK5" s="109">
        <f t="array" ref="AK5">SUMIF('ТУР8'!home,AF5,'ТУР8'!homescore)+SUMIF('ТУР8'!visitor,AF5,'ТУР8'!visitorscore)</f>
        <v>42</v>
      </c>
      <c r="AL5" s="110">
        <f t="array" ref="AL5">SUMIF('ТУР8'!home,AF5,'ТУР8'!visitorscore)+SUMIF('ТУР8'!visitor,AF5,'ТУР8'!homescore)</f>
        <v>41</v>
      </c>
      <c r="AM5" s="88">
        <f t="shared" si="2"/>
        <v>1</v>
      </c>
      <c r="AN5" s="109">
        <f t="array" ref="AN5">AH5*Options!$B$2+AI5*Options!$B$3+AJ5*Options!$B$4+VLOOKUP(AF5,$E$4:$F$8,2,0)</f>
        <v>41</v>
      </c>
      <c r="AO5" s="89">
        <f t="shared" si="3"/>
        <v>4100010042</v>
      </c>
    </row>
    <row r="6">
      <c r="A6" s="89"/>
      <c r="B6" s="92"/>
      <c r="C6" s="33" t="s">
        <v>66</v>
      </c>
      <c r="D6" s="111" t="s">
        <v>47</v>
      </c>
      <c r="E6" s="31" t="s">
        <v>67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138"/>
      <c r="U6" s="112" t="str">
        <f t="array" ref="U6">INDEX($AF$3:$AF$5,MATCH(LARGE($AO$3:$AO$5-ROW($AO$3:$AO$5)/COUNT($AO$3:$AO$5),ROW(U6)-ROW(U$4)+1),$AO$3:$AO$5-ROW($AO$3:$AO$5)/COUNT($AO$3:$AO$5),0))</f>
        <v>MBK</v>
      </c>
      <c r="V6" s="105">
        <f t="array" ref="V6">VLOOKUP($U6,$AF$3:$AN$5,2,0)</f>
        <v>30</v>
      </c>
      <c r="W6" s="106">
        <f t="array" ref="W6">VLOOKUP($U6,$AF$3:$AN$5,3,0)</f>
        <v>10</v>
      </c>
      <c r="X6" s="106">
        <f t="array" ref="X6">VLOOKUP($U6,$AF$3:$AN$5,4,0)</f>
        <v>9</v>
      </c>
      <c r="Y6" s="106">
        <f t="array" ref="Y6">VLOOKUP($U6,$AF$3:$AN$5,5,0)</f>
        <v>11</v>
      </c>
      <c r="Z6" s="106">
        <f t="array" ref="Z6">VLOOKUP($U6,$AF$3:$AN$5,6,0)</f>
        <v>42</v>
      </c>
      <c r="AA6" s="106">
        <f t="array" ref="AA6">VLOOKUP($U6,$AF$3:$AN$5,7,0)</f>
        <v>43</v>
      </c>
      <c r="AB6" s="106">
        <f t="array" ref="AB6">VLOOKUP($U6,$AF$3:$AN$5,8,0)</f>
        <v>-1</v>
      </c>
      <c r="AC6" s="106">
        <f t="array" ref="AC6">VLOOKUP($U6,$AF$3:$AN$5,9,0)</f>
        <v>39</v>
      </c>
      <c r="AD6" s="28"/>
      <c r="AE6" s="89"/>
      <c r="AF6" s="88"/>
      <c r="AG6" s="88"/>
      <c r="AH6" s="88"/>
      <c r="AI6" s="88"/>
      <c r="AJ6" s="88"/>
      <c r="AK6" s="88"/>
      <c r="AL6" s="88"/>
      <c r="AM6" s="88"/>
      <c r="AN6" s="88"/>
      <c r="AO6" s="89"/>
    </row>
    <row r="7">
      <c r="A7" s="89"/>
      <c r="B7" s="92"/>
      <c r="C7" s="94"/>
      <c r="D7" s="93"/>
      <c r="E7" s="93"/>
      <c r="F7" s="93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138"/>
      <c r="U7" s="93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13"/>
      <c r="AG7" s="88"/>
      <c r="AH7" s="88"/>
      <c r="AI7" s="88"/>
      <c r="AJ7" s="88"/>
      <c r="AK7" s="88"/>
      <c r="AL7" s="88"/>
      <c r="AM7" s="88"/>
      <c r="AN7" s="88"/>
      <c r="AO7" s="89"/>
    </row>
    <row r="8" hidden="1">
      <c r="A8" s="89"/>
      <c r="B8" s="92"/>
      <c r="C8" s="94"/>
      <c r="D8" s="93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138"/>
      <c r="U8" s="93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</row>
    <row r="9" hidden="1">
      <c r="A9" s="89"/>
      <c r="B9" s="92"/>
      <c r="C9" s="93"/>
      <c r="D9" s="93"/>
      <c r="E9" s="93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138"/>
      <c r="U9" s="93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</row>
    <row r="10">
      <c r="A10" s="89"/>
      <c r="B10" s="139" t="s">
        <v>33</v>
      </c>
      <c r="C10" s="93"/>
      <c r="D10" s="114"/>
      <c r="E10" s="114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138"/>
      <c r="U10" s="93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</row>
    <row r="11" ht="15.0" customHeight="1">
      <c r="A11" s="115"/>
      <c r="B11" s="116"/>
      <c r="C11" s="104" t="s">
        <v>14</v>
      </c>
      <c r="D11" s="104" t="s">
        <v>14</v>
      </c>
      <c r="E11" s="117" t="s">
        <v>34</v>
      </c>
      <c r="F11" s="117" t="s">
        <v>35</v>
      </c>
      <c r="G11" s="118" t="s">
        <v>36</v>
      </c>
      <c r="H11" s="97"/>
      <c r="I11" s="4"/>
      <c r="J11" s="1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120"/>
      <c r="B12" s="121">
        <v>0.20833333333333334</v>
      </c>
      <c r="C12" s="122" t="str">
        <f t="shared" ref="C12:C14" si="4">TRIM($D$4)</f>
        <v>Швеция</v>
      </c>
      <c r="D12" s="123" t="str">
        <f t="shared" ref="D12:D17" si="5">TRIM($D$5)</f>
        <v>Финляндия</v>
      </c>
      <c r="E12" s="119" t="str">
        <f t="shared" ref="E12:E14" si="6">$E$4</f>
        <v>Warrior</v>
      </c>
      <c r="F12" s="119" t="str">
        <f t="shared" ref="F12:F17" si="7">$E$5</f>
        <v>MBK</v>
      </c>
      <c r="G12" s="117">
        <f t="shared" ref="G12:G56" si="8">SUM(K12)</f>
        <v>1</v>
      </c>
      <c r="H12" s="119"/>
      <c r="I12" s="117">
        <f t="shared" ref="I12:I18" si="9">SUM(L12)</f>
        <v>2</v>
      </c>
      <c r="J12" s="119"/>
      <c r="K12" s="122">
        <v>1.0</v>
      </c>
      <c r="L12" s="124">
        <v>2.0</v>
      </c>
      <c r="M12" s="125"/>
      <c r="N12" s="93"/>
      <c r="O12" s="93"/>
      <c r="P12" s="93"/>
      <c r="Q12" s="93"/>
      <c r="R12" s="93"/>
      <c r="S12" s="93"/>
      <c r="T12" s="140">
        <v>70.0</v>
      </c>
      <c r="U12" s="126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9" t="str">
        <f t="shared" ref="V12:V56" si="11">TEXT(G12,"0")&amp;":"&amp;TEXT(I12,"0")</f>
        <v>1:2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120"/>
      <c r="B13" s="121">
        <v>0.2111111111111111</v>
      </c>
      <c r="C13" s="122" t="str">
        <f t="shared" si="4"/>
        <v>Швеция</v>
      </c>
      <c r="D13" s="123" t="str">
        <f t="shared" si="5"/>
        <v>Финляндия</v>
      </c>
      <c r="E13" s="119" t="str">
        <f t="shared" si="6"/>
        <v>Warrior</v>
      </c>
      <c r="F13" s="119" t="str">
        <f t="shared" si="7"/>
        <v>MBK</v>
      </c>
      <c r="G13" s="117">
        <f t="shared" si="8"/>
        <v>3</v>
      </c>
      <c r="H13" s="119"/>
      <c r="I13" s="117">
        <f t="shared" si="9"/>
        <v>1</v>
      </c>
      <c r="J13" s="119"/>
      <c r="K13" s="123">
        <v>3.0</v>
      </c>
      <c r="L13" s="127">
        <v>1.0</v>
      </c>
      <c r="M13" s="125"/>
      <c r="N13" s="93"/>
      <c r="O13" s="93"/>
      <c r="P13" s="93"/>
      <c r="Q13" s="93"/>
      <c r="R13" s="93"/>
      <c r="S13" s="93"/>
      <c r="T13" s="140">
        <v>71.0</v>
      </c>
      <c r="U13" s="126" t="str">
        <f t="shared" si="10"/>
        <v>5:04 Bullet shot Cup (Швеция) Warrior  - (Финляндия) MBK</v>
      </c>
      <c r="V13" s="89" t="str">
        <f t="shared" si="11"/>
        <v>3:1</v>
      </c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120"/>
      <c r="B14" s="121">
        <v>0.21388888888888888</v>
      </c>
      <c r="C14" s="122" t="str">
        <f t="shared" si="4"/>
        <v>Швеция</v>
      </c>
      <c r="D14" s="123" t="str">
        <f t="shared" si="5"/>
        <v>Финляндия</v>
      </c>
      <c r="E14" s="119" t="str">
        <f t="shared" si="6"/>
        <v>Warrior</v>
      </c>
      <c r="F14" s="119" t="str">
        <f t="shared" si="7"/>
        <v>MBK</v>
      </c>
      <c r="G14" s="117">
        <f t="shared" si="8"/>
        <v>0</v>
      </c>
      <c r="H14" s="119"/>
      <c r="I14" s="117">
        <f t="shared" si="9"/>
        <v>2</v>
      </c>
      <c r="J14" s="119"/>
      <c r="K14" s="123">
        <v>0.0</v>
      </c>
      <c r="L14" s="127">
        <v>2.0</v>
      </c>
      <c r="M14" s="125"/>
      <c r="N14" s="93"/>
      <c r="O14" s="93"/>
      <c r="P14" s="93"/>
      <c r="Q14" s="93"/>
      <c r="R14" s="93"/>
      <c r="S14" s="93"/>
      <c r="T14" s="140">
        <v>72.0</v>
      </c>
      <c r="U14" s="126" t="str">
        <f t="shared" si="10"/>
        <v>5:08 Bullet shot Cup (Швеция) Warrior  - (Финляндия) MBK</v>
      </c>
      <c r="V14" s="89" t="str">
        <f t="shared" si="11"/>
        <v>0:2</v>
      </c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</row>
    <row r="15">
      <c r="A15" s="120"/>
      <c r="B15" s="121">
        <v>0.21666666666666667</v>
      </c>
      <c r="C15" s="128" t="str">
        <f t="shared" ref="C15:C20" si="12">TRIM($D$6)</f>
        <v>Чехия</v>
      </c>
      <c r="D15" s="123" t="str">
        <f t="shared" si="5"/>
        <v>Финляндия</v>
      </c>
      <c r="E15" s="128" t="str">
        <f t="shared" ref="E15:E20" si="13">$E$6</f>
        <v>rio2k</v>
      </c>
      <c r="F15" s="119" t="str">
        <f t="shared" si="7"/>
        <v>MBK</v>
      </c>
      <c r="G15" s="117">
        <f t="shared" si="8"/>
        <v>0</v>
      </c>
      <c r="H15" s="119"/>
      <c r="I15" s="117">
        <f t="shared" si="9"/>
        <v>1</v>
      </c>
      <c r="J15" s="119"/>
      <c r="K15" s="123">
        <v>0.0</v>
      </c>
      <c r="L15" s="127">
        <v>1.0</v>
      </c>
      <c r="M15" s="125"/>
      <c r="N15" s="93"/>
      <c r="O15" s="93"/>
      <c r="P15" s="93"/>
      <c r="Q15" s="93"/>
      <c r="R15" s="93"/>
      <c r="S15" s="93"/>
      <c r="T15" s="140">
        <v>73.0</v>
      </c>
      <c r="U15" s="126" t="str">
        <f t="shared" si="10"/>
        <v>5:12 Bullet shot Cup (Чехия) rio2k  - (Финляндия) MBK</v>
      </c>
      <c r="V15" s="89" t="str">
        <f t="shared" si="11"/>
        <v>0:1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</row>
    <row r="16">
      <c r="A16" s="120"/>
      <c r="B16" s="121">
        <v>0.21944444444444444</v>
      </c>
      <c r="C16" s="128" t="str">
        <f t="shared" si="12"/>
        <v>Чехия</v>
      </c>
      <c r="D16" s="123" t="str">
        <f t="shared" si="5"/>
        <v>Финляндия</v>
      </c>
      <c r="E16" s="128" t="str">
        <f t="shared" si="13"/>
        <v>rio2k</v>
      </c>
      <c r="F16" s="119" t="str">
        <f t="shared" si="7"/>
        <v>MBK</v>
      </c>
      <c r="G16" s="117">
        <f t="shared" si="8"/>
        <v>2</v>
      </c>
      <c r="H16" s="119"/>
      <c r="I16" s="117">
        <f t="shared" si="9"/>
        <v>1</v>
      </c>
      <c r="J16" s="119"/>
      <c r="K16" s="123">
        <v>2.0</v>
      </c>
      <c r="L16" s="127">
        <v>1.0</v>
      </c>
      <c r="M16" s="125"/>
      <c r="N16" s="93"/>
      <c r="O16" s="93"/>
      <c r="P16" s="93"/>
      <c r="Q16" s="93"/>
      <c r="R16" s="93"/>
      <c r="S16" s="93"/>
      <c r="T16" s="140">
        <v>74.0</v>
      </c>
      <c r="U16" s="126" t="str">
        <f t="shared" si="10"/>
        <v>5:16 Bullet shot Cup (Чехия) rio2k  - (Финляндия) MBK</v>
      </c>
      <c r="V16" s="89" t="str">
        <f t="shared" si="11"/>
        <v>2:1</v>
      </c>
      <c r="W16" s="89"/>
      <c r="X16" s="89"/>
      <c r="Y16" s="89"/>
      <c r="Z16" s="89"/>
      <c r="AA16" s="89"/>
      <c r="AB16" s="89"/>
      <c r="AC16" s="12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</row>
    <row r="17">
      <c r="A17" s="120"/>
      <c r="B17" s="121">
        <v>0.2222222222222222</v>
      </c>
      <c r="C17" s="128" t="str">
        <f t="shared" si="12"/>
        <v>Чехия</v>
      </c>
      <c r="D17" s="123" t="str">
        <f t="shared" si="5"/>
        <v>Финляндия</v>
      </c>
      <c r="E17" s="128" t="str">
        <f t="shared" si="13"/>
        <v>rio2k</v>
      </c>
      <c r="F17" s="119" t="str">
        <f t="shared" si="7"/>
        <v>MBK</v>
      </c>
      <c r="G17" s="117">
        <f t="shared" si="8"/>
        <v>2</v>
      </c>
      <c r="H17" s="119"/>
      <c r="I17" s="117">
        <f t="shared" si="9"/>
        <v>2</v>
      </c>
      <c r="J17" s="119"/>
      <c r="K17" s="119">
        <v>2.0</v>
      </c>
      <c r="L17" s="119">
        <v>2.0</v>
      </c>
      <c r="M17" s="125"/>
      <c r="N17" s="93"/>
      <c r="O17" s="93"/>
      <c r="P17" s="93"/>
      <c r="Q17" s="93"/>
      <c r="R17" s="93"/>
      <c r="S17" s="93"/>
      <c r="T17" s="140">
        <v>75.0</v>
      </c>
      <c r="U17" s="126" t="str">
        <f t="shared" si="10"/>
        <v>5:20 Bullet shot Cup (Чехия) rio2k  - (Финляндия) MBK</v>
      </c>
      <c r="V17" s="89" t="str">
        <f t="shared" si="11"/>
        <v>2:2</v>
      </c>
      <c r="W17" s="89"/>
      <c r="X17" s="89"/>
      <c r="Y17" s="89"/>
      <c r="Z17" s="89"/>
      <c r="AA17" s="89"/>
      <c r="AB17" s="89"/>
      <c r="AC17" s="89"/>
      <c r="AD17" s="13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131"/>
      <c r="B18" s="121">
        <v>0.225</v>
      </c>
      <c r="C18" s="128" t="str">
        <f t="shared" si="12"/>
        <v>Чехия</v>
      </c>
      <c r="D18" s="128" t="str">
        <f t="shared" ref="D18:D23" si="14">TRIM($D$4)</f>
        <v>Швеция</v>
      </c>
      <c r="E18" s="128" t="str">
        <f t="shared" si="13"/>
        <v>rio2k</v>
      </c>
      <c r="F18" s="119" t="str">
        <f t="shared" ref="F18:F23" si="15">$E$4</f>
        <v>Warrior</v>
      </c>
      <c r="G18" s="117">
        <f t="shared" si="8"/>
        <v>2</v>
      </c>
      <c r="H18" s="119"/>
      <c r="I18" s="117">
        <f t="shared" si="9"/>
        <v>0</v>
      </c>
      <c r="J18" s="119"/>
      <c r="K18" s="122">
        <v>2.0</v>
      </c>
      <c r="L18" s="124">
        <v>0.0</v>
      </c>
      <c r="M18" s="125"/>
      <c r="N18" s="132"/>
      <c r="O18" s="132"/>
      <c r="P18" s="93"/>
      <c r="Q18" s="132"/>
      <c r="R18" s="132"/>
      <c r="S18" s="93"/>
      <c r="T18" s="140">
        <v>76.0</v>
      </c>
      <c r="U18" s="126" t="str">
        <f t="shared" si="10"/>
        <v>5:24 Bullet shot Cup (Чехия) rio2k  - (Швеция) Warrior</v>
      </c>
      <c r="V18" s="89" t="str">
        <f t="shared" si="11"/>
        <v>2:0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131"/>
      <c r="B19" s="121">
        <v>0.22777777777777777</v>
      </c>
      <c r="C19" s="128" t="str">
        <f t="shared" si="12"/>
        <v>Чехия</v>
      </c>
      <c r="D19" s="128" t="str">
        <f t="shared" si="14"/>
        <v>Швеция</v>
      </c>
      <c r="E19" s="128" t="str">
        <f t="shared" si="13"/>
        <v>rio2k</v>
      </c>
      <c r="F19" s="119" t="str">
        <f t="shared" si="15"/>
        <v>Warrior</v>
      </c>
      <c r="G19" s="117">
        <f t="shared" si="8"/>
        <v>1</v>
      </c>
      <c r="H19" s="119"/>
      <c r="I19" s="117">
        <f t="shared" ref="I19:I23" si="16">SUM(L19,O19)</f>
        <v>1</v>
      </c>
      <c r="J19" s="119"/>
      <c r="K19" s="123">
        <v>1.0</v>
      </c>
      <c r="L19" s="127">
        <v>1.0</v>
      </c>
      <c r="M19" s="125"/>
      <c r="N19" s="132"/>
      <c r="O19" s="132"/>
      <c r="P19" s="93"/>
      <c r="Q19" s="132"/>
      <c r="R19" s="132"/>
      <c r="S19" s="93"/>
      <c r="T19" s="140">
        <v>77.0</v>
      </c>
      <c r="U19" s="126" t="str">
        <f t="shared" si="10"/>
        <v>5:28 Bullet shot Cup (Чехия) rio2k  - (Швеция) Warrior</v>
      </c>
      <c r="V19" s="89" t="str">
        <f t="shared" si="11"/>
        <v>1:1</v>
      </c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131"/>
      <c r="B20" s="121">
        <v>0.23055555555555557</v>
      </c>
      <c r="C20" s="128" t="str">
        <f t="shared" si="12"/>
        <v>Чехия</v>
      </c>
      <c r="D20" s="128" t="str">
        <f t="shared" si="14"/>
        <v>Швеция</v>
      </c>
      <c r="E20" s="128" t="str">
        <f t="shared" si="13"/>
        <v>rio2k</v>
      </c>
      <c r="F20" s="119" t="str">
        <f t="shared" si="15"/>
        <v>Warrior</v>
      </c>
      <c r="G20" s="117">
        <f t="shared" si="8"/>
        <v>1</v>
      </c>
      <c r="H20" s="119"/>
      <c r="I20" s="117">
        <f t="shared" si="16"/>
        <v>1</v>
      </c>
      <c r="J20" s="119"/>
      <c r="K20" s="123">
        <v>1.0</v>
      </c>
      <c r="L20" s="127">
        <v>1.0</v>
      </c>
      <c r="M20" s="125"/>
      <c r="N20" s="132"/>
      <c r="O20" s="132"/>
      <c r="P20" s="93"/>
      <c r="Q20" s="132"/>
      <c r="R20" s="132"/>
      <c r="S20" s="93"/>
      <c r="T20" s="140">
        <v>78.0</v>
      </c>
      <c r="U20" s="126" t="str">
        <f t="shared" si="10"/>
        <v>5:32 Bullet shot Cup (Чехия) rio2k  - (Швеция) Warrior</v>
      </c>
      <c r="V20" s="89" t="str">
        <f t="shared" si="11"/>
        <v>1:1</v>
      </c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</row>
    <row r="21" ht="15.75" customHeight="1">
      <c r="A21" s="131"/>
      <c r="B21" s="121">
        <v>0.23333333333333334</v>
      </c>
      <c r="C21" s="123" t="str">
        <f t="shared" ref="C21:C26" si="17">TRIM($D$5)</f>
        <v>Финляндия</v>
      </c>
      <c r="D21" s="128" t="str">
        <f t="shared" si="14"/>
        <v>Швеция</v>
      </c>
      <c r="E21" s="119" t="str">
        <f t="shared" ref="E21:E26" si="18">$E$5</f>
        <v>MBK</v>
      </c>
      <c r="F21" s="119" t="str">
        <f t="shared" si="15"/>
        <v>Warrior</v>
      </c>
      <c r="G21" s="117">
        <f t="shared" si="8"/>
        <v>2</v>
      </c>
      <c r="H21" s="119"/>
      <c r="I21" s="117">
        <f t="shared" si="16"/>
        <v>0</v>
      </c>
      <c r="J21" s="119"/>
      <c r="K21" s="123">
        <v>2.0</v>
      </c>
      <c r="L21" s="127">
        <v>0.0</v>
      </c>
      <c r="M21" s="125"/>
      <c r="N21" s="132"/>
      <c r="O21" s="132"/>
      <c r="P21" s="93"/>
      <c r="Q21" s="132"/>
      <c r="R21" s="132"/>
      <c r="S21" s="93"/>
      <c r="T21" s="140">
        <v>79.0</v>
      </c>
      <c r="U21" s="126" t="str">
        <f t="shared" si="10"/>
        <v>5:36 Bullet shot Cup (Финляндия) MBK  - (Швеция) Warrior</v>
      </c>
      <c r="V21" s="89" t="str">
        <f t="shared" si="11"/>
        <v>2:0</v>
      </c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</row>
    <row r="22" ht="15.75" customHeight="1">
      <c r="A22" s="131"/>
      <c r="B22" s="121">
        <v>0.2361111111111111</v>
      </c>
      <c r="C22" s="123" t="str">
        <f t="shared" si="17"/>
        <v>Финляндия</v>
      </c>
      <c r="D22" s="128" t="str">
        <f t="shared" si="14"/>
        <v>Швеция</v>
      </c>
      <c r="E22" s="119" t="str">
        <f t="shared" si="18"/>
        <v>MBK</v>
      </c>
      <c r="F22" s="119" t="str">
        <f t="shared" si="15"/>
        <v>Warrior</v>
      </c>
      <c r="G22" s="117">
        <f t="shared" si="8"/>
        <v>0</v>
      </c>
      <c r="H22" s="119"/>
      <c r="I22" s="117">
        <f t="shared" si="16"/>
        <v>2</v>
      </c>
      <c r="J22" s="119"/>
      <c r="K22" s="123">
        <v>0.0</v>
      </c>
      <c r="L22" s="127">
        <v>2.0</v>
      </c>
      <c r="M22" s="125"/>
      <c r="N22" s="132"/>
      <c r="O22" s="132"/>
      <c r="P22" s="93"/>
      <c r="Q22" s="132"/>
      <c r="R22" s="132"/>
      <c r="S22" s="93"/>
      <c r="T22" s="140">
        <v>80.0</v>
      </c>
      <c r="U22" s="126" t="str">
        <f t="shared" si="10"/>
        <v>5:40 Bullet shot Cup (Финляндия) MBK  - (Швеция) Warrior</v>
      </c>
      <c r="V22" s="89" t="str">
        <f t="shared" si="11"/>
        <v>0:2</v>
      </c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</row>
    <row r="23" ht="15.75" customHeight="1">
      <c r="A23" s="131"/>
      <c r="B23" s="121">
        <v>0.2388888888888889</v>
      </c>
      <c r="C23" s="123" t="str">
        <f t="shared" si="17"/>
        <v>Финляндия</v>
      </c>
      <c r="D23" s="128" t="str">
        <f t="shared" si="14"/>
        <v>Швеция</v>
      </c>
      <c r="E23" s="119" t="str">
        <f t="shared" si="18"/>
        <v>MBK</v>
      </c>
      <c r="F23" s="119" t="str">
        <f t="shared" si="15"/>
        <v>Warrior</v>
      </c>
      <c r="G23" s="117">
        <f t="shared" si="8"/>
        <v>0</v>
      </c>
      <c r="H23" s="119"/>
      <c r="I23" s="117">
        <f t="shared" si="16"/>
        <v>0</v>
      </c>
      <c r="J23" s="119"/>
      <c r="K23" s="119">
        <v>0.0</v>
      </c>
      <c r="L23" s="119">
        <v>0.0</v>
      </c>
      <c r="M23" s="125"/>
      <c r="N23" s="93"/>
      <c r="O23" s="93"/>
      <c r="P23" s="93"/>
      <c r="Q23" s="93"/>
      <c r="R23" s="93"/>
      <c r="S23" s="93"/>
      <c r="T23" s="140">
        <v>81.0</v>
      </c>
      <c r="U23" s="126" t="str">
        <f t="shared" si="10"/>
        <v>5:44 Bullet shot Cup (Финляндия) MBK  - (Швеция) Warrior</v>
      </c>
      <c r="V23" s="89" t="str">
        <f t="shared" si="11"/>
        <v>0:0</v>
      </c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89"/>
      <c r="B24" s="121">
        <v>0.24166666666666667</v>
      </c>
      <c r="C24" s="123" t="str">
        <f t="shared" si="17"/>
        <v>Финляндия</v>
      </c>
      <c r="D24" s="128" t="str">
        <f t="shared" ref="D24:D29" si="19">TRIM($D$6)</f>
        <v>Чехия</v>
      </c>
      <c r="E24" s="119" t="str">
        <f t="shared" si="18"/>
        <v>MBK</v>
      </c>
      <c r="F24" s="128" t="str">
        <f t="shared" ref="F24:F29" si="20">$E$6</f>
        <v>rio2k</v>
      </c>
      <c r="G24" s="117">
        <f t="shared" si="8"/>
        <v>0</v>
      </c>
      <c r="H24" s="119"/>
      <c r="I24" s="117">
        <f t="shared" ref="I24:I30" si="21">SUM(L24)</f>
        <v>1</v>
      </c>
      <c r="J24" s="119"/>
      <c r="K24" s="122">
        <v>0.0</v>
      </c>
      <c r="L24" s="124">
        <v>1.0</v>
      </c>
      <c r="M24" s="93"/>
      <c r="N24" s="93"/>
      <c r="O24" s="93"/>
      <c r="P24" s="93"/>
      <c r="Q24" s="93"/>
      <c r="R24" s="93"/>
      <c r="S24" s="93"/>
      <c r="T24" s="140">
        <v>82.0</v>
      </c>
      <c r="U24" s="126" t="str">
        <f t="shared" si="10"/>
        <v>5:48 Bullet shot Cup (Финляндия) MBK  - (Чехия) rio2k</v>
      </c>
      <c r="V24" s="89" t="str">
        <f t="shared" si="11"/>
        <v>0:1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89"/>
      <c r="B25" s="121">
        <v>0.24444444444444444</v>
      </c>
      <c r="C25" s="123" t="str">
        <f t="shared" si="17"/>
        <v>Финляндия</v>
      </c>
      <c r="D25" s="128" t="str">
        <f t="shared" si="19"/>
        <v>Чехия</v>
      </c>
      <c r="E25" s="119" t="str">
        <f t="shared" si="18"/>
        <v>MBK</v>
      </c>
      <c r="F25" s="128" t="str">
        <f t="shared" si="20"/>
        <v>rio2k</v>
      </c>
      <c r="G25" s="117">
        <f t="shared" si="8"/>
        <v>2</v>
      </c>
      <c r="H25" s="119"/>
      <c r="I25" s="117">
        <f t="shared" si="21"/>
        <v>0</v>
      </c>
      <c r="J25" s="119"/>
      <c r="K25" s="123">
        <v>2.0</v>
      </c>
      <c r="L25" s="127">
        <v>0.0</v>
      </c>
      <c r="M25" s="93"/>
      <c r="N25" s="93"/>
      <c r="O25" s="93"/>
      <c r="P25" s="93"/>
      <c r="Q25" s="93"/>
      <c r="R25" s="93"/>
      <c r="S25" s="93"/>
      <c r="T25" s="140">
        <v>83.0</v>
      </c>
      <c r="U25" s="126" t="str">
        <f t="shared" si="10"/>
        <v>5:52 Bullet shot Cup (Финляндия) MBK  - (Чехия) rio2k</v>
      </c>
      <c r="V25" s="89" t="str">
        <f t="shared" si="11"/>
        <v>2:0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89"/>
      <c r="B26" s="121">
        <v>0.24722222222222223</v>
      </c>
      <c r="C26" s="123" t="str">
        <f t="shared" si="17"/>
        <v>Финляндия</v>
      </c>
      <c r="D26" s="128" t="str">
        <f t="shared" si="19"/>
        <v>Чехия</v>
      </c>
      <c r="E26" s="119" t="str">
        <f t="shared" si="18"/>
        <v>MBK</v>
      </c>
      <c r="F26" s="128" t="str">
        <f t="shared" si="20"/>
        <v>rio2k</v>
      </c>
      <c r="G26" s="117">
        <f t="shared" si="8"/>
        <v>2</v>
      </c>
      <c r="H26" s="119"/>
      <c r="I26" s="117">
        <f t="shared" si="21"/>
        <v>2</v>
      </c>
      <c r="J26" s="119"/>
      <c r="K26" s="123">
        <v>2.0</v>
      </c>
      <c r="L26" s="127">
        <v>2.0</v>
      </c>
      <c r="M26" s="93"/>
      <c r="N26" s="93"/>
      <c r="O26" s="93"/>
      <c r="P26" s="93"/>
      <c r="Q26" s="93"/>
      <c r="R26" s="93"/>
      <c r="S26" s="93"/>
      <c r="T26" s="140">
        <v>84.0</v>
      </c>
      <c r="U26" s="126" t="str">
        <f t="shared" si="10"/>
        <v>5:56 Bullet shot Cup (Финляндия) MBK  - (Чехия) rio2k</v>
      </c>
      <c r="V26" s="89" t="str">
        <f t="shared" si="11"/>
        <v>2:2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</row>
    <row r="27" ht="15.75" customHeight="1">
      <c r="A27" s="89"/>
      <c r="B27" s="121">
        <v>0.25</v>
      </c>
      <c r="C27" s="128" t="str">
        <f t="shared" ref="C27:C32" si="22">TRIM($D$4)</f>
        <v>Швеция</v>
      </c>
      <c r="D27" s="128" t="str">
        <f t="shared" si="19"/>
        <v>Чехия</v>
      </c>
      <c r="E27" s="119" t="str">
        <f t="shared" ref="E27:E32" si="23">$E$4</f>
        <v>Warrior</v>
      </c>
      <c r="F27" s="128" t="str">
        <f t="shared" si="20"/>
        <v>rio2k</v>
      </c>
      <c r="G27" s="117">
        <f t="shared" si="8"/>
        <v>0</v>
      </c>
      <c r="H27" s="119"/>
      <c r="I27" s="117">
        <f t="shared" si="21"/>
        <v>2</v>
      </c>
      <c r="J27" s="119"/>
      <c r="K27" s="123">
        <v>0.0</v>
      </c>
      <c r="L27" s="127">
        <v>2.0</v>
      </c>
      <c r="M27" s="93"/>
      <c r="N27" s="93"/>
      <c r="O27" s="93"/>
      <c r="P27" s="93"/>
      <c r="Q27" s="93"/>
      <c r="R27" s="93"/>
      <c r="S27" s="93"/>
      <c r="T27" s="140">
        <v>85.0</v>
      </c>
      <c r="U27" s="126" t="str">
        <f t="shared" si="10"/>
        <v>6:00 Bullet shot Cup (Швеция) Warrior  - (Чехия) rio2k</v>
      </c>
      <c r="V27" s="89" t="str">
        <f t="shared" si="11"/>
        <v>0:2</v>
      </c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</row>
    <row r="28" ht="15.75" customHeight="1">
      <c r="A28" s="89"/>
      <c r="B28" s="121">
        <v>0.25277777777777777</v>
      </c>
      <c r="C28" s="128" t="str">
        <f t="shared" si="22"/>
        <v>Швеция</v>
      </c>
      <c r="D28" s="128" t="str">
        <f t="shared" si="19"/>
        <v>Чехия</v>
      </c>
      <c r="E28" s="119" t="str">
        <f t="shared" si="23"/>
        <v>Warrior</v>
      </c>
      <c r="F28" s="128" t="str">
        <f t="shared" si="20"/>
        <v>rio2k</v>
      </c>
      <c r="G28" s="117">
        <f t="shared" si="8"/>
        <v>2</v>
      </c>
      <c r="H28" s="119"/>
      <c r="I28" s="117">
        <f t="shared" si="21"/>
        <v>0</v>
      </c>
      <c r="J28" s="119"/>
      <c r="K28" s="123">
        <v>2.0</v>
      </c>
      <c r="L28" s="127">
        <v>0.0</v>
      </c>
      <c r="M28" s="93"/>
      <c r="N28" s="93"/>
      <c r="O28" s="93"/>
      <c r="P28" s="93"/>
      <c r="Q28" s="93"/>
      <c r="R28" s="93"/>
      <c r="S28" s="93"/>
      <c r="T28" s="140">
        <v>86.0</v>
      </c>
      <c r="U28" s="126" t="str">
        <f t="shared" si="10"/>
        <v>6:04 Bullet shot Cup (Швеция) Warrior  - (Чехия) rio2k</v>
      </c>
      <c r="V28" s="89" t="str">
        <f t="shared" si="11"/>
        <v>2:0</v>
      </c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</row>
    <row r="29" ht="15.75" customHeight="1">
      <c r="A29" s="89"/>
      <c r="B29" s="121">
        <v>0.25555555555555554</v>
      </c>
      <c r="C29" s="128" t="str">
        <f t="shared" si="22"/>
        <v>Швеция</v>
      </c>
      <c r="D29" s="128" t="str">
        <f t="shared" si="19"/>
        <v>Чехия</v>
      </c>
      <c r="E29" s="119" t="str">
        <f t="shared" si="23"/>
        <v>Warrior</v>
      </c>
      <c r="F29" s="128" t="str">
        <f t="shared" si="20"/>
        <v>rio2k</v>
      </c>
      <c r="G29" s="117">
        <f t="shared" si="8"/>
        <v>2</v>
      </c>
      <c r="H29" s="119"/>
      <c r="I29" s="117">
        <f t="shared" si="21"/>
        <v>3</v>
      </c>
      <c r="J29" s="119"/>
      <c r="K29" s="119">
        <v>2.0</v>
      </c>
      <c r="L29" s="119">
        <v>3.0</v>
      </c>
      <c r="M29" s="93"/>
      <c r="N29" s="93"/>
      <c r="O29" s="93"/>
      <c r="P29" s="93"/>
      <c r="Q29" s="93"/>
      <c r="R29" s="93"/>
      <c r="S29" s="93"/>
      <c r="T29" s="140">
        <v>87.0</v>
      </c>
      <c r="U29" s="126" t="str">
        <f t="shared" si="10"/>
        <v>6:08 Bullet shot Cup (Швеция) Warrior  - (Чехия) rio2k</v>
      </c>
      <c r="V29" s="89" t="str">
        <f t="shared" si="11"/>
        <v>2:3</v>
      </c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89"/>
      <c r="B30" s="121">
        <v>0.25833333333333336</v>
      </c>
      <c r="C30" s="128" t="str">
        <f t="shared" si="22"/>
        <v>Швеция</v>
      </c>
      <c r="D30" s="123" t="str">
        <f t="shared" ref="D30:D35" si="24">TRIM($D$5)</f>
        <v>Финляндия</v>
      </c>
      <c r="E30" s="119" t="str">
        <f t="shared" si="23"/>
        <v>Warrior</v>
      </c>
      <c r="F30" s="119" t="str">
        <f t="shared" ref="F30:F35" si="25">$E$5</f>
        <v>MBK</v>
      </c>
      <c r="G30" s="117">
        <f t="shared" si="8"/>
        <v>2</v>
      </c>
      <c r="H30" s="119"/>
      <c r="I30" s="117">
        <f t="shared" si="21"/>
        <v>1</v>
      </c>
      <c r="J30" s="119"/>
      <c r="K30" s="122">
        <v>2.0</v>
      </c>
      <c r="L30" s="124">
        <v>1.0</v>
      </c>
      <c r="M30" s="93"/>
      <c r="N30" s="93"/>
      <c r="O30" s="93"/>
      <c r="P30" s="93"/>
      <c r="Q30" s="93"/>
      <c r="R30" s="93"/>
      <c r="S30" s="93"/>
      <c r="T30" s="140">
        <v>88.0</v>
      </c>
      <c r="U30" s="126" t="str">
        <f t="shared" si="10"/>
        <v>6:12 Bullet shot Cup (Швеция) Warrior  - (Финляндия) MBK</v>
      </c>
      <c r="V30" s="89" t="str">
        <f t="shared" si="11"/>
        <v>2:1</v>
      </c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89"/>
      <c r="B31" s="121">
        <v>0.2611111111111111</v>
      </c>
      <c r="C31" s="128" t="str">
        <f t="shared" si="22"/>
        <v>Швеция</v>
      </c>
      <c r="D31" s="123" t="str">
        <f t="shared" si="24"/>
        <v>Финляндия</v>
      </c>
      <c r="E31" s="119" t="str">
        <f t="shared" si="23"/>
        <v>Warrior</v>
      </c>
      <c r="F31" s="119" t="str">
        <f t="shared" si="25"/>
        <v>MBK</v>
      </c>
      <c r="G31" s="117">
        <f t="shared" si="8"/>
        <v>1</v>
      </c>
      <c r="H31" s="119"/>
      <c r="I31" s="117">
        <f t="shared" ref="I31:I35" si="26">SUM(L31,O31)</f>
        <v>2</v>
      </c>
      <c r="J31" s="119"/>
      <c r="K31" s="123">
        <v>1.0</v>
      </c>
      <c r="L31" s="127">
        <v>2.0</v>
      </c>
      <c r="M31" s="93"/>
      <c r="N31" s="93"/>
      <c r="O31" s="93"/>
      <c r="P31" s="93"/>
      <c r="Q31" s="93"/>
      <c r="R31" s="93"/>
      <c r="S31" s="93"/>
      <c r="T31" s="140">
        <v>89.0</v>
      </c>
      <c r="U31" s="126" t="str">
        <f t="shared" si="10"/>
        <v>6:16 Bullet shot Cup (Швеция) Warrior  - (Финляндия) MBK</v>
      </c>
      <c r="V31" s="89" t="str">
        <f t="shared" si="11"/>
        <v>1:2</v>
      </c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89"/>
      <c r="B32" s="121">
        <v>0.2638888888888889</v>
      </c>
      <c r="C32" s="128" t="str">
        <f t="shared" si="22"/>
        <v>Швеция</v>
      </c>
      <c r="D32" s="123" t="str">
        <f t="shared" si="24"/>
        <v>Финляндия</v>
      </c>
      <c r="E32" s="119" t="str">
        <f t="shared" si="23"/>
        <v>Warrior</v>
      </c>
      <c r="F32" s="119" t="str">
        <f t="shared" si="25"/>
        <v>MBK</v>
      </c>
      <c r="G32" s="117">
        <f t="shared" si="8"/>
        <v>2</v>
      </c>
      <c r="H32" s="119"/>
      <c r="I32" s="117">
        <f t="shared" si="26"/>
        <v>1</v>
      </c>
      <c r="J32" s="119"/>
      <c r="K32" s="123">
        <v>2.0</v>
      </c>
      <c r="L32" s="127">
        <v>1.0</v>
      </c>
      <c r="M32" s="93"/>
      <c r="N32" s="93"/>
      <c r="O32" s="93"/>
      <c r="P32" s="93"/>
      <c r="Q32" s="93"/>
      <c r="R32" s="93"/>
      <c r="S32" s="93"/>
      <c r="T32" s="140">
        <v>90.0</v>
      </c>
      <c r="U32" s="126" t="str">
        <f t="shared" si="10"/>
        <v>6:20 Bullet shot Cup (Швеция) Warrior  - (Финляндия) MBK</v>
      </c>
      <c r="V32" s="89" t="str">
        <f t="shared" si="11"/>
        <v>2:1</v>
      </c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</row>
    <row r="33" ht="15.75" customHeight="1">
      <c r="A33" s="89"/>
      <c r="B33" s="121">
        <v>0.26666666666666666</v>
      </c>
      <c r="C33" s="128" t="str">
        <f t="shared" ref="C33:C38" si="27">TRIM($D$6)</f>
        <v>Чехия</v>
      </c>
      <c r="D33" s="123" t="str">
        <f t="shared" si="24"/>
        <v>Финляндия</v>
      </c>
      <c r="E33" s="119" t="str">
        <f t="shared" ref="E33:E38" si="28">$E$6</f>
        <v>rio2k</v>
      </c>
      <c r="F33" s="119" t="str">
        <f t="shared" si="25"/>
        <v>MBK</v>
      </c>
      <c r="G33" s="117">
        <f t="shared" si="8"/>
        <v>2</v>
      </c>
      <c r="H33" s="119"/>
      <c r="I33" s="117">
        <f t="shared" si="26"/>
        <v>3</v>
      </c>
      <c r="J33" s="119"/>
      <c r="K33" s="123">
        <v>2.0</v>
      </c>
      <c r="L33" s="127">
        <v>3.0</v>
      </c>
      <c r="M33" s="93"/>
      <c r="N33" s="93"/>
      <c r="O33" s="93"/>
      <c r="P33" s="93"/>
      <c r="Q33" s="93"/>
      <c r="R33" s="93"/>
      <c r="S33" s="93"/>
      <c r="T33" s="140">
        <v>91.0</v>
      </c>
      <c r="U33" s="126" t="str">
        <f t="shared" si="10"/>
        <v>6:24 Bullet shot Cup (Чехия) rio2k  - (Финляндия) MBK</v>
      </c>
      <c r="V33" s="89" t="str">
        <f t="shared" si="11"/>
        <v>2:3</v>
      </c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</row>
    <row r="34" ht="15.75" customHeight="1">
      <c r="A34" s="89"/>
      <c r="B34" s="121">
        <v>0.26944444444444443</v>
      </c>
      <c r="C34" s="128" t="str">
        <f t="shared" si="27"/>
        <v>Чехия</v>
      </c>
      <c r="D34" s="123" t="str">
        <f t="shared" si="24"/>
        <v>Финляндия</v>
      </c>
      <c r="E34" s="119" t="str">
        <f t="shared" si="28"/>
        <v>rio2k</v>
      </c>
      <c r="F34" s="119" t="str">
        <f t="shared" si="25"/>
        <v>MBK</v>
      </c>
      <c r="G34" s="117">
        <f t="shared" si="8"/>
        <v>0</v>
      </c>
      <c r="H34" s="119"/>
      <c r="I34" s="117">
        <f t="shared" si="26"/>
        <v>1</v>
      </c>
      <c r="J34" s="119"/>
      <c r="K34" s="123">
        <v>0.0</v>
      </c>
      <c r="L34" s="127">
        <v>1.0</v>
      </c>
      <c r="M34" s="93"/>
      <c r="N34" s="93"/>
      <c r="O34" s="93"/>
      <c r="P34" s="93"/>
      <c r="Q34" s="93"/>
      <c r="R34" s="93"/>
      <c r="S34" s="93"/>
      <c r="T34" s="140">
        <v>92.0</v>
      </c>
      <c r="U34" s="126" t="str">
        <f t="shared" si="10"/>
        <v>6:28 Bullet shot Cup (Чехия) rio2k  - (Финляндия) MBK</v>
      </c>
      <c r="V34" s="89" t="str">
        <f t="shared" si="11"/>
        <v>0:1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ht="15.75" customHeight="1">
      <c r="A35" s="89"/>
      <c r="B35" s="121">
        <v>0.2722222222222222</v>
      </c>
      <c r="C35" s="128" t="str">
        <f t="shared" si="27"/>
        <v>Чехия</v>
      </c>
      <c r="D35" s="123" t="str">
        <f t="shared" si="24"/>
        <v>Финляндия</v>
      </c>
      <c r="E35" s="119" t="str">
        <f t="shared" si="28"/>
        <v>rio2k</v>
      </c>
      <c r="F35" s="119" t="str">
        <f t="shared" si="25"/>
        <v>MBK</v>
      </c>
      <c r="G35" s="117">
        <f t="shared" si="8"/>
        <v>1</v>
      </c>
      <c r="H35" s="119"/>
      <c r="I35" s="117">
        <f t="shared" si="26"/>
        <v>2</v>
      </c>
      <c r="J35" s="119"/>
      <c r="K35" s="119">
        <v>1.0</v>
      </c>
      <c r="L35" s="119">
        <v>2.0</v>
      </c>
      <c r="M35" s="93"/>
      <c r="N35" s="93"/>
      <c r="O35" s="93"/>
      <c r="P35" s="93"/>
      <c r="Q35" s="93"/>
      <c r="R35" s="93"/>
      <c r="S35" s="93"/>
      <c r="T35" s="140">
        <v>93.0</v>
      </c>
      <c r="U35" s="126" t="str">
        <f t="shared" si="10"/>
        <v>6:32 Bullet shot Cup (Чехия) rio2k  - (Финляндия) MBK</v>
      </c>
      <c r="V35" s="89" t="str">
        <f t="shared" si="11"/>
        <v>1:2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89"/>
      <c r="B36" s="121">
        <v>0.275</v>
      </c>
      <c r="C36" s="128" t="str">
        <f t="shared" si="27"/>
        <v>Чехия</v>
      </c>
      <c r="D36" s="128" t="str">
        <f t="shared" ref="D36:D41" si="29">TRIM($D$4)</f>
        <v>Швеция</v>
      </c>
      <c r="E36" s="128" t="str">
        <f t="shared" si="28"/>
        <v>rio2k</v>
      </c>
      <c r="F36" s="119" t="str">
        <f t="shared" ref="F36:F41" si="30">$E$4</f>
        <v>Warrior</v>
      </c>
      <c r="G36" s="117">
        <f t="shared" si="8"/>
        <v>1</v>
      </c>
      <c r="H36" s="119"/>
      <c r="I36" s="117">
        <f t="shared" ref="I36:I42" si="31">SUM(L36)</f>
        <v>2</v>
      </c>
      <c r="J36" s="119"/>
      <c r="K36" s="122">
        <v>1.0</v>
      </c>
      <c r="L36" s="124">
        <v>2.0</v>
      </c>
      <c r="M36" s="93"/>
      <c r="N36" s="93"/>
      <c r="O36" s="93"/>
      <c r="P36" s="93"/>
      <c r="Q36" s="93"/>
      <c r="R36" s="93"/>
      <c r="S36" s="93"/>
      <c r="T36" s="140">
        <v>94.0</v>
      </c>
      <c r="U36" s="126" t="str">
        <f t="shared" si="10"/>
        <v>6:36 Bullet shot Cup (Чехия) rio2k  - (Швеция) Warrior</v>
      </c>
      <c r="V36" s="89" t="str">
        <f t="shared" si="11"/>
        <v>1:2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89"/>
      <c r="B37" s="121">
        <v>0.2777777777777778</v>
      </c>
      <c r="C37" s="128" t="str">
        <f t="shared" si="27"/>
        <v>Чехия</v>
      </c>
      <c r="D37" s="128" t="str">
        <f t="shared" si="29"/>
        <v>Швеция</v>
      </c>
      <c r="E37" s="128" t="str">
        <f t="shared" si="28"/>
        <v>rio2k</v>
      </c>
      <c r="F37" s="119" t="str">
        <f t="shared" si="30"/>
        <v>Warrior</v>
      </c>
      <c r="G37" s="117">
        <f t="shared" si="8"/>
        <v>0</v>
      </c>
      <c r="H37" s="119"/>
      <c r="I37" s="117">
        <f t="shared" si="31"/>
        <v>1</v>
      </c>
      <c r="J37" s="119"/>
      <c r="K37" s="123">
        <v>0.0</v>
      </c>
      <c r="L37" s="127">
        <v>1.0</v>
      </c>
      <c r="M37" s="93"/>
      <c r="N37" s="93"/>
      <c r="O37" s="93"/>
      <c r="P37" s="93"/>
      <c r="Q37" s="93"/>
      <c r="R37" s="93"/>
      <c r="S37" s="93"/>
      <c r="T37" s="140">
        <v>95.0</v>
      </c>
      <c r="U37" s="126" t="str">
        <f t="shared" si="10"/>
        <v>6:40 Bullet shot Cup (Чехия) rio2k  - (Швеция) Warrior</v>
      </c>
      <c r="V37" s="89" t="str">
        <f t="shared" si="11"/>
        <v>0:1</v>
      </c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89"/>
      <c r="B38" s="121">
        <v>0.28055555555555556</v>
      </c>
      <c r="C38" s="128" t="str">
        <f t="shared" si="27"/>
        <v>Чехия</v>
      </c>
      <c r="D38" s="128" t="str">
        <f t="shared" si="29"/>
        <v>Швеция</v>
      </c>
      <c r="E38" s="128" t="str">
        <f t="shared" si="28"/>
        <v>rio2k</v>
      </c>
      <c r="F38" s="119" t="str">
        <f t="shared" si="30"/>
        <v>Warrior</v>
      </c>
      <c r="G38" s="117">
        <f t="shared" si="8"/>
        <v>2</v>
      </c>
      <c r="H38" s="119"/>
      <c r="I38" s="117">
        <f t="shared" si="31"/>
        <v>1</v>
      </c>
      <c r="J38" s="119"/>
      <c r="K38" s="123">
        <v>2.0</v>
      </c>
      <c r="L38" s="127">
        <v>1.0</v>
      </c>
      <c r="M38" s="93"/>
      <c r="N38" s="93"/>
      <c r="O38" s="93"/>
      <c r="P38" s="93"/>
      <c r="Q38" s="93"/>
      <c r="R38" s="93"/>
      <c r="S38" s="93"/>
      <c r="T38" s="140">
        <v>96.0</v>
      </c>
      <c r="U38" s="126" t="str">
        <f t="shared" si="10"/>
        <v>6:44 Bullet shot Cup (Чехия) rio2k  - (Швеция) Warrior</v>
      </c>
      <c r="V38" s="89" t="str">
        <f t="shared" si="11"/>
        <v>2:1</v>
      </c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</row>
    <row r="39" ht="15.75" customHeight="1">
      <c r="A39" s="89"/>
      <c r="B39" s="121">
        <v>0.2833333333333333</v>
      </c>
      <c r="C39" s="123" t="str">
        <f t="shared" ref="C39:C44" si="32">TRIM($D$5)</f>
        <v>Финляндия</v>
      </c>
      <c r="D39" s="128" t="str">
        <f t="shared" si="29"/>
        <v>Швеция</v>
      </c>
      <c r="E39" s="119" t="str">
        <f t="shared" ref="E39:E44" si="33">$E$5</f>
        <v>MBK</v>
      </c>
      <c r="F39" s="119" t="str">
        <f t="shared" si="30"/>
        <v>Warrior</v>
      </c>
      <c r="G39" s="117">
        <f t="shared" si="8"/>
        <v>2</v>
      </c>
      <c r="H39" s="119"/>
      <c r="I39" s="117">
        <f t="shared" si="31"/>
        <v>2</v>
      </c>
      <c r="J39" s="119"/>
      <c r="K39" s="123">
        <v>2.0</v>
      </c>
      <c r="L39" s="127">
        <v>2.0</v>
      </c>
      <c r="M39" s="93"/>
      <c r="N39" s="93"/>
      <c r="O39" s="93"/>
      <c r="P39" s="93"/>
      <c r="Q39" s="93"/>
      <c r="R39" s="93"/>
      <c r="S39" s="93"/>
      <c r="T39" s="140">
        <v>97.0</v>
      </c>
      <c r="U39" s="126" t="str">
        <f t="shared" si="10"/>
        <v>6:48 Bullet shot Cup (Финляндия) MBK  - (Швеция) Warrior</v>
      </c>
      <c r="V39" s="89" t="str">
        <f t="shared" si="11"/>
        <v>2:2</v>
      </c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</row>
    <row r="40" ht="15.75" customHeight="1">
      <c r="A40" s="89"/>
      <c r="B40" s="121">
        <v>0.2861111111111111</v>
      </c>
      <c r="C40" s="123" t="str">
        <f t="shared" si="32"/>
        <v>Финляндия</v>
      </c>
      <c r="D40" s="128" t="str">
        <f t="shared" si="29"/>
        <v>Швеция</v>
      </c>
      <c r="E40" s="119" t="str">
        <f t="shared" si="33"/>
        <v>MBK</v>
      </c>
      <c r="F40" s="119" t="str">
        <f t="shared" si="30"/>
        <v>Warrior</v>
      </c>
      <c r="G40" s="117">
        <f t="shared" si="8"/>
        <v>2</v>
      </c>
      <c r="H40" s="119"/>
      <c r="I40" s="117">
        <f t="shared" si="31"/>
        <v>0</v>
      </c>
      <c r="J40" s="119"/>
      <c r="K40" s="123">
        <v>2.0</v>
      </c>
      <c r="L40" s="127">
        <v>0.0</v>
      </c>
      <c r="M40" s="93"/>
      <c r="N40" s="93"/>
      <c r="O40" s="93"/>
      <c r="P40" s="93"/>
      <c r="Q40" s="93"/>
      <c r="R40" s="93"/>
      <c r="S40" s="93"/>
      <c r="T40" s="140">
        <v>98.0</v>
      </c>
      <c r="U40" s="126" t="str">
        <f t="shared" si="10"/>
        <v>6:52 Bullet shot Cup (Финляндия) MBK  - (Швеция) Warrior</v>
      </c>
      <c r="V40" s="89" t="str">
        <f t="shared" si="11"/>
        <v>2:0</v>
      </c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ht="15.75" customHeight="1">
      <c r="A41" s="89"/>
      <c r="B41" s="121">
        <v>0.28888888888888886</v>
      </c>
      <c r="C41" s="123" t="str">
        <f t="shared" si="32"/>
        <v>Финляндия</v>
      </c>
      <c r="D41" s="128" t="str">
        <f t="shared" si="29"/>
        <v>Швеция</v>
      </c>
      <c r="E41" s="119" t="str">
        <f t="shared" si="33"/>
        <v>MBK</v>
      </c>
      <c r="F41" s="119" t="str">
        <f t="shared" si="30"/>
        <v>Warrior</v>
      </c>
      <c r="G41" s="117">
        <f t="shared" si="8"/>
        <v>2</v>
      </c>
      <c r="H41" s="119"/>
      <c r="I41" s="117">
        <f t="shared" si="31"/>
        <v>2</v>
      </c>
      <c r="J41" s="119"/>
      <c r="K41" s="119">
        <v>2.0</v>
      </c>
      <c r="L41" s="119">
        <v>2.0</v>
      </c>
      <c r="M41" s="93"/>
      <c r="N41" s="93"/>
      <c r="O41" s="93"/>
      <c r="P41" s="93"/>
      <c r="Q41" s="93"/>
      <c r="R41" s="93"/>
      <c r="S41" s="93"/>
      <c r="T41" s="140">
        <v>99.0</v>
      </c>
      <c r="U41" s="126" t="str">
        <f t="shared" si="10"/>
        <v>6:56 Bullet shot Cup (Финляндия) MBK  - (Швеция) Warrior</v>
      </c>
      <c r="V41" s="89" t="str">
        <f t="shared" si="11"/>
        <v>2:2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89"/>
      <c r="B42" s="121">
        <v>0.2916666666666667</v>
      </c>
      <c r="C42" s="123" t="str">
        <f t="shared" si="32"/>
        <v>Финляндия</v>
      </c>
      <c r="D42" s="128" t="str">
        <f t="shared" ref="D42:D47" si="34">TRIM($D$6)</f>
        <v>Чехия</v>
      </c>
      <c r="E42" s="119" t="str">
        <f t="shared" si="33"/>
        <v>MBK</v>
      </c>
      <c r="F42" s="119" t="str">
        <f t="shared" ref="F42:F47" si="35">$E$6</f>
        <v>rio2k</v>
      </c>
      <c r="G42" s="117">
        <f t="shared" si="8"/>
        <v>2</v>
      </c>
      <c r="H42" s="119"/>
      <c r="I42" s="117">
        <f t="shared" si="31"/>
        <v>3</v>
      </c>
      <c r="J42" s="119"/>
      <c r="K42" s="122">
        <v>2.0</v>
      </c>
      <c r="L42" s="124">
        <v>3.0</v>
      </c>
      <c r="M42" s="93"/>
      <c r="N42" s="93"/>
      <c r="O42" s="93"/>
      <c r="P42" s="93"/>
      <c r="Q42" s="93"/>
      <c r="R42" s="93"/>
      <c r="S42" s="93"/>
      <c r="T42" s="140">
        <v>100.0</v>
      </c>
      <c r="U42" s="126" t="str">
        <f t="shared" si="10"/>
        <v>7:00 Bullet shot Cup (Финляндия) MBK  - (Чехия) rio2k</v>
      </c>
      <c r="V42" s="89" t="str">
        <f t="shared" si="11"/>
        <v>2:3</v>
      </c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89"/>
      <c r="B43" s="121">
        <v>0.29444444444444445</v>
      </c>
      <c r="C43" s="123" t="str">
        <f t="shared" si="32"/>
        <v>Финляндия</v>
      </c>
      <c r="D43" s="128" t="str">
        <f t="shared" si="34"/>
        <v>Чехия</v>
      </c>
      <c r="E43" s="119" t="str">
        <f t="shared" si="33"/>
        <v>MBK</v>
      </c>
      <c r="F43" s="119" t="str">
        <f t="shared" si="35"/>
        <v>rio2k</v>
      </c>
      <c r="G43" s="117">
        <f t="shared" si="8"/>
        <v>1</v>
      </c>
      <c r="H43" s="119"/>
      <c r="I43" s="117">
        <f t="shared" ref="I43:I47" si="36">SUM(L43,O43)</f>
        <v>2</v>
      </c>
      <c r="J43" s="119"/>
      <c r="K43" s="123">
        <v>1.0</v>
      </c>
      <c r="L43" s="127">
        <v>2.0</v>
      </c>
      <c r="M43" s="93"/>
      <c r="N43" s="93"/>
      <c r="O43" s="93"/>
      <c r="P43" s="93"/>
      <c r="Q43" s="93"/>
      <c r="R43" s="93"/>
      <c r="S43" s="93"/>
      <c r="T43" s="140">
        <v>101.0</v>
      </c>
      <c r="U43" s="126" t="str">
        <f t="shared" si="10"/>
        <v>7:04 Bullet shot Cup (Финляндия) MBK  - (Чехия) rio2k</v>
      </c>
      <c r="V43" s="89" t="str">
        <f t="shared" si="11"/>
        <v>1:2</v>
      </c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89"/>
      <c r="B44" s="121">
        <v>0.2972222222222222</v>
      </c>
      <c r="C44" s="123" t="str">
        <f t="shared" si="32"/>
        <v>Финляндия</v>
      </c>
      <c r="D44" s="128" t="str">
        <f t="shared" si="34"/>
        <v>Чехия</v>
      </c>
      <c r="E44" s="119" t="str">
        <f t="shared" si="33"/>
        <v>MBK</v>
      </c>
      <c r="F44" s="119" t="str">
        <f t="shared" si="35"/>
        <v>rio2k</v>
      </c>
      <c r="G44" s="117">
        <f t="shared" si="8"/>
        <v>2</v>
      </c>
      <c r="H44" s="119"/>
      <c r="I44" s="117">
        <f t="shared" si="36"/>
        <v>2</v>
      </c>
      <c r="J44" s="119"/>
      <c r="K44" s="123">
        <v>2.0</v>
      </c>
      <c r="L44" s="127">
        <v>2.0</v>
      </c>
      <c r="M44" s="93"/>
      <c r="N44" s="93"/>
      <c r="O44" s="93"/>
      <c r="P44" s="93"/>
      <c r="Q44" s="93"/>
      <c r="R44" s="93"/>
      <c r="S44" s="93"/>
      <c r="T44" s="140">
        <v>102.0</v>
      </c>
      <c r="U44" s="126" t="str">
        <f t="shared" si="10"/>
        <v>7:08 Bullet shot Cup (Финляндия) MBK  - (Чехия) rio2k</v>
      </c>
      <c r="V44" s="89" t="str">
        <f t="shared" si="11"/>
        <v>2:2</v>
      </c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</row>
    <row r="45" ht="15.75" customHeight="1">
      <c r="A45" s="89"/>
      <c r="B45" s="121">
        <v>0.3</v>
      </c>
      <c r="C45" s="128" t="str">
        <f t="shared" ref="C45:C50" si="37">TRIM($D$4)</f>
        <v>Швеция</v>
      </c>
      <c r="D45" s="128" t="str">
        <f t="shared" si="34"/>
        <v>Чехия</v>
      </c>
      <c r="E45" s="119" t="str">
        <f t="shared" ref="E45:E50" si="38">$E$4</f>
        <v>Warrior</v>
      </c>
      <c r="F45" s="119" t="str">
        <f t="shared" si="35"/>
        <v>rio2k</v>
      </c>
      <c r="G45" s="117">
        <f t="shared" si="8"/>
        <v>2</v>
      </c>
      <c r="H45" s="119"/>
      <c r="I45" s="117">
        <f t="shared" si="36"/>
        <v>0</v>
      </c>
      <c r="J45" s="119"/>
      <c r="K45" s="123">
        <v>2.0</v>
      </c>
      <c r="L45" s="127">
        <v>0.0</v>
      </c>
      <c r="M45" s="93"/>
      <c r="N45" s="93"/>
      <c r="O45" s="93"/>
      <c r="P45" s="93"/>
      <c r="Q45" s="93"/>
      <c r="R45" s="93"/>
      <c r="S45" s="93"/>
      <c r="T45" s="140">
        <v>103.0</v>
      </c>
      <c r="U45" s="126" t="str">
        <f t="shared" si="10"/>
        <v>7:12 Bullet shot Cup (Швеция) Warrior  - (Чехия) rio2k</v>
      </c>
      <c r="V45" s="89" t="str">
        <f t="shared" si="11"/>
        <v>2:0</v>
      </c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</row>
    <row r="46" ht="15.75" customHeight="1">
      <c r="A46" s="89"/>
      <c r="B46" s="121">
        <v>0.30277777777777776</v>
      </c>
      <c r="C46" s="128" t="str">
        <f t="shared" si="37"/>
        <v>Швеция</v>
      </c>
      <c r="D46" s="128" t="str">
        <f t="shared" si="34"/>
        <v>Чехия</v>
      </c>
      <c r="E46" s="119" t="str">
        <f t="shared" si="38"/>
        <v>Warrior</v>
      </c>
      <c r="F46" s="119" t="str">
        <f t="shared" si="35"/>
        <v>rio2k</v>
      </c>
      <c r="G46" s="117">
        <f t="shared" si="8"/>
        <v>3</v>
      </c>
      <c r="H46" s="119"/>
      <c r="I46" s="117">
        <f t="shared" si="36"/>
        <v>1</v>
      </c>
      <c r="J46" s="119"/>
      <c r="K46" s="123">
        <v>3.0</v>
      </c>
      <c r="L46" s="127">
        <v>1.0</v>
      </c>
      <c r="M46" s="93"/>
      <c r="N46" s="93"/>
      <c r="O46" s="93"/>
      <c r="P46" s="93"/>
      <c r="Q46" s="93"/>
      <c r="R46" s="93"/>
      <c r="S46" s="93"/>
      <c r="T46" s="140">
        <v>104.0</v>
      </c>
      <c r="U46" s="126" t="str">
        <f t="shared" si="10"/>
        <v>7:16 Bullet shot Cup (Швеция) Warrior  - (Чехия) rio2k</v>
      </c>
      <c r="V46" s="89" t="str">
        <f t="shared" si="11"/>
        <v>3:1</v>
      </c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</row>
    <row r="47" ht="15.75" customHeight="1">
      <c r="A47" s="89"/>
      <c r="B47" s="121">
        <v>0.3055555555555556</v>
      </c>
      <c r="C47" s="128" t="str">
        <f t="shared" si="37"/>
        <v>Швеция</v>
      </c>
      <c r="D47" s="128" t="str">
        <f t="shared" si="34"/>
        <v>Чехия</v>
      </c>
      <c r="E47" s="119" t="str">
        <f t="shared" si="38"/>
        <v>Warrior</v>
      </c>
      <c r="F47" s="119" t="str">
        <f t="shared" si="35"/>
        <v>rio2k</v>
      </c>
      <c r="G47" s="117">
        <f t="shared" si="8"/>
        <v>1</v>
      </c>
      <c r="H47" s="119"/>
      <c r="I47" s="117">
        <f t="shared" si="36"/>
        <v>0</v>
      </c>
      <c r="J47" s="119"/>
      <c r="K47" s="119">
        <v>1.0</v>
      </c>
      <c r="L47" s="119">
        <v>0.0</v>
      </c>
      <c r="M47" s="93"/>
      <c r="N47" s="93"/>
      <c r="O47" s="93"/>
      <c r="P47" s="93"/>
      <c r="Q47" s="93"/>
      <c r="R47" s="93"/>
      <c r="S47" s="93"/>
      <c r="T47" s="140">
        <v>105.0</v>
      </c>
      <c r="U47" s="126" t="str">
        <f t="shared" si="10"/>
        <v>7:20 Bullet shot Cup (Швеция) Warrior  - (Чехия) rio2k</v>
      </c>
      <c r="V47" s="89" t="str">
        <f t="shared" si="11"/>
        <v>1:0</v>
      </c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</row>
    <row r="48" ht="15.75" customHeight="1">
      <c r="A48" s="89"/>
      <c r="B48" s="121">
        <v>0.30833333333333335</v>
      </c>
      <c r="C48" s="128" t="str">
        <f t="shared" si="37"/>
        <v>Швеция</v>
      </c>
      <c r="D48" s="123" t="str">
        <f t="shared" ref="D48:D53" si="39">TRIM($D$5)</f>
        <v>Финляндия</v>
      </c>
      <c r="E48" s="119" t="str">
        <f t="shared" si="38"/>
        <v>Warrior</v>
      </c>
      <c r="F48" s="119" t="str">
        <f t="shared" ref="F48:F53" si="40">$E$5</f>
        <v>MBK</v>
      </c>
      <c r="G48" s="117">
        <f t="shared" si="8"/>
        <v>3</v>
      </c>
      <c r="H48" s="119"/>
      <c r="I48" s="117">
        <f>SUM(L48)</f>
        <v>1</v>
      </c>
      <c r="J48" s="119"/>
      <c r="K48" s="122">
        <v>3.0</v>
      </c>
      <c r="L48" s="124">
        <v>1.0</v>
      </c>
      <c r="M48" s="89"/>
      <c r="N48" s="89"/>
      <c r="O48" s="89"/>
      <c r="P48" s="89"/>
      <c r="Q48" s="89"/>
      <c r="R48" s="89"/>
      <c r="S48" s="89"/>
      <c r="T48" s="140">
        <v>106.0</v>
      </c>
      <c r="U48" s="126" t="str">
        <f t="shared" si="10"/>
        <v>7:24 Bullet shot Cup (Швеция) Warrior  - (Финляндия) MBK</v>
      </c>
      <c r="V48" s="89" t="str">
        <f t="shared" si="11"/>
        <v>3:1</v>
      </c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ht="15.75" customHeight="1">
      <c r="A49" s="89"/>
      <c r="B49" s="121">
        <v>0.3111111111111111</v>
      </c>
      <c r="C49" s="128" t="str">
        <f t="shared" si="37"/>
        <v>Швеция</v>
      </c>
      <c r="D49" s="123" t="str">
        <f t="shared" si="39"/>
        <v>Финляндия</v>
      </c>
      <c r="E49" s="119" t="str">
        <f t="shared" si="38"/>
        <v>Warrior</v>
      </c>
      <c r="F49" s="119" t="str">
        <f t="shared" si="40"/>
        <v>MBK</v>
      </c>
      <c r="G49" s="117">
        <f t="shared" si="8"/>
        <v>1</v>
      </c>
      <c r="H49" s="119"/>
      <c r="I49" s="117">
        <f t="shared" ref="I49:I53" si="41">SUM(L49,O49)</f>
        <v>0</v>
      </c>
      <c r="J49" s="119"/>
      <c r="K49" s="123">
        <v>1.0</v>
      </c>
      <c r="L49" s="127">
        <v>0.0</v>
      </c>
      <c r="M49" s="89"/>
      <c r="N49" s="89"/>
      <c r="O49" s="89"/>
      <c r="P49" s="89"/>
      <c r="Q49" s="89"/>
      <c r="R49" s="89"/>
      <c r="S49" s="89"/>
      <c r="T49" s="140">
        <v>107.0</v>
      </c>
      <c r="U49" s="126" t="str">
        <f t="shared" si="10"/>
        <v>7:28 Bullet shot Cup (Швеция) Warrior  - (Финляндия) MBK</v>
      </c>
      <c r="V49" s="89" t="str">
        <f t="shared" si="11"/>
        <v>1:0</v>
      </c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</row>
    <row r="50" ht="15.75" customHeight="1">
      <c r="A50" s="89"/>
      <c r="B50" s="121">
        <v>0.3138888888888889</v>
      </c>
      <c r="C50" s="128" t="str">
        <f t="shared" si="37"/>
        <v>Швеция</v>
      </c>
      <c r="D50" s="123" t="str">
        <f t="shared" si="39"/>
        <v>Финляндия</v>
      </c>
      <c r="E50" s="119" t="str">
        <f t="shared" si="38"/>
        <v>Warrior</v>
      </c>
      <c r="F50" s="119" t="str">
        <f t="shared" si="40"/>
        <v>MBK</v>
      </c>
      <c r="G50" s="117">
        <f t="shared" si="8"/>
        <v>1</v>
      </c>
      <c r="H50" s="119"/>
      <c r="I50" s="117">
        <f t="shared" si="41"/>
        <v>1</v>
      </c>
      <c r="J50" s="119"/>
      <c r="K50" s="123">
        <v>1.0</v>
      </c>
      <c r="L50" s="127">
        <v>1.0</v>
      </c>
      <c r="M50" s="89"/>
      <c r="N50" s="89"/>
      <c r="O50" s="89"/>
      <c r="P50" s="89"/>
      <c r="Q50" s="89"/>
      <c r="R50" s="89"/>
      <c r="S50" s="89"/>
      <c r="T50" s="140">
        <v>108.0</v>
      </c>
      <c r="U50" s="126" t="str">
        <f t="shared" si="10"/>
        <v>7:32 Bullet shot Cup (Швеция) Warrior  - (Финляндия) MBK</v>
      </c>
      <c r="V50" s="89" t="str">
        <f t="shared" si="11"/>
        <v>1:1</v>
      </c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</row>
    <row r="51" ht="15.75" customHeight="1">
      <c r="A51" s="89"/>
      <c r="B51" s="121">
        <v>0.31666666666666665</v>
      </c>
      <c r="C51" s="128" t="str">
        <f t="shared" ref="C51:C56" si="42">TRIM($D$6)</f>
        <v>Чехия</v>
      </c>
      <c r="D51" s="123" t="str">
        <f t="shared" si="39"/>
        <v>Финляндия</v>
      </c>
      <c r="E51" s="119" t="str">
        <f t="shared" ref="E51:E56" si="43">$E$6</f>
        <v>rio2k</v>
      </c>
      <c r="F51" s="119" t="str">
        <f t="shared" si="40"/>
        <v>MBK</v>
      </c>
      <c r="G51" s="117">
        <f t="shared" si="8"/>
        <v>2</v>
      </c>
      <c r="H51" s="119"/>
      <c r="I51" s="117">
        <f t="shared" si="41"/>
        <v>2</v>
      </c>
      <c r="J51" s="119"/>
      <c r="K51" s="123">
        <v>2.0</v>
      </c>
      <c r="L51" s="127">
        <v>2.0</v>
      </c>
      <c r="M51" s="89"/>
      <c r="N51" s="89"/>
      <c r="O51" s="89"/>
      <c r="P51" s="89"/>
      <c r="Q51" s="89"/>
      <c r="R51" s="89"/>
      <c r="S51" s="89"/>
      <c r="T51" s="140">
        <v>109.0</v>
      </c>
      <c r="U51" s="126" t="str">
        <f t="shared" si="10"/>
        <v>7:36 Bullet shot Cup (Чехия) rio2k  - (Финляндия) MBK</v>
      </c>
      <c r="V51" s="89" t="str">
        <f t="shared" si="11"/>
        <v>2:2</v>
      </c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</row>
    <row r="52" ht="15.75" customHeight="1">
      <c r="A52" s="89"/>
      <c r="B52" s="121">
        <v>0.3194444444444444</v>
      </c>
      <c r="C52" s="128" t="str">
        <f t="shared" si="42"/>
        <v>Чехия</v>
      </c>
      <c r="D52" s="123" t="str">
        <f t="shared" si="39"/>
        <v>Финляндия</v>
      </c>
      <c r="E52" s="119" t="str">
        <f t="shared" si="43"/>
        <v>rio2k</v>
      </c>
      <c r="F52" s="119" t="str">
        <f t="shared" si="40"/>
        <v>MBK</v>
      </c>
      <c r="G52" s="117">
        <f t="shared" si="8"/>
        <v>3</v>
      </c>
      <c r="H52" s="119"/>
      <c r="I52" s="117">
        <f t="shared" si="41"/>
        <v>1</v>
      </c>
      <c r="J52" s="119"/>
      <c r="K52" s="123">
        <v>3.0</v>
      </c>
      <c r="L52" s="127">
        <v>1.0</v>
      </c>
      <c r="M52" s="89"/>
      <c r="N52" s="89"/>
      <c r="O52" s="89"/>
      <c r="P52" s="89"/>
      <c r="Q52" s="89"/>
      <c r="R52" s="89"/>
      <c r="S52" s="89"/>
      <c r="T52" s="140">
        <v>110.0</v>
      </c>
      <c r="U52" s="126" t="str">
        <f t="shared" si="10"/>
        <v>7:40 Bullet shot Cup (Чехия) rio2k  - (Финляндия) MBK</v>
      </c>
      <c r="V52" s="89" t="str">
        <f t="shared" si="11"/>
        <v>3:1</v>
      </c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</row>
    <row r="53" ht="15.75" customHeight="1">
      <c r="A53" s="89"/>
      <c r="B53" s="121">
        <v>0.32222222222222224</v>
      </c>
      <c r="C53" s="128" t="str">
        <f t="shared" si="42"/>
        <v>Чехия</v>
      </c>
      <c r="D53" s="123" t="str">
        <f t="shared" si="39"/>
        <v>Финляндия</v>
      </c>
      <c r="E53" s="119" t="str">
        <f t="shared" si="43"/>
        <v>rio2k</v>
      </c>
      <c r="F53" s="119" t="str">
        <f t="shared" si="40"/>
        <v>MBK</v>
      </c>
      <c r="G53" s="117">
        <f t="shared" si="8"/>
        <v>1</v>
      </c>
      <c r="H53" s="119"/>
      <c r="I53" s="117">
        <f t="shared" si="41"/>
        <v>1</v>
      </c>
      <c r="J53" s="119"/>
      <c r="K53" s="119">
        <v>1.0</v>
      </c>
      <c r="L53" s="119">
        <v>1.0</v>
      </c>
      <c r="M53" s="89"/>
      <c r="N53" s="89"/>
      <c r="O53" s="89"/>
      <c r="P53" s="89"/>
      <c r="Q53" s="89"/>
      <c r="R53" s="89"/>
      <c r="S53" s="89"/>
      <c r="T53" s="140">
        <v>111.0</v>
      </c>
      <c r="U53" s="126" t="str">
        <f t="shared" si="10"/>
        <v>7:44 Bullet shot Cup (Чехия) rio2k  - (Финляндия) MBK</v>
      </c>
      <c r="V53" s="89" t="str">
        <f t="shared" si="11"/>
        <v>1:1</v>
      </c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</row>
    <row r="54" ht="15.75" customHeight="1">
      <c r="A54" s="89"/>
      <c r="B54" s="121">
        <v>0.325</v>
      </c>
      <c r="C54" s="128" t="str">
        <f t="shared" si="42"/>
        <v>Чехия</v>
      </c>
      <c r="D54" s="128" t="str">
        <f t="shared" ref="D54:D56" si="44">TRIM($D$4)</f>
        <v>Швеция</v>
      </c>
      <c r="E54" s="128" t="str">
        <f t="shared" si="43"/>
        <v>rio2k</v>
      </c>
      <c r="F54" s="119" t="str">
        <f t="shared" ref="F54:F56" si="45">$E$4</f>
        <v>Warrior</v>
      </c>
      <c r="G54" s="117">
        <f t="shared" si="8"/>
        <v>2</v>
      </c>
      <c r="H54" s="119"/>
      <c r="I54" s="117">
        <f t="shared" ref="I54:I56" si="46">SUM(L54)</f>
        <v>2</v>
      </c>
      <c r="J54" s="119"/>
      <c r="K54" s="122">
        <v>2.0</v>
      </c>
      <c r="L54" s="124">
        <v>2.0</v>
      </c>
      <c r="M54" s="89"/>
      <c r="N54" s="89"/>
      <c r="O54" s="89"/>
      <c r="P54" s="89"/>
      <c r="Q54" s="89"/>
      <c r="R54" s="89"/>
      <c r="S54" s="89"/>
      <c r="T54" s="140">
        <v>112.0</v>
      </c>
      <c r="U54" s="126" t="str">
        <f t="shared" si="10"/>
        <v>7:48 Bullet shot Cup (Чехия) rio2k  - (Швеция) Warrior</v>
      </c>
      <c r="V54" s="89" t="str">
        <f t="shared" si="11"/>
        <v>2:2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ht="15.75" customHeight="1">
      <c r="A55" s="89"/>
      <c r="B55" s="121">
        <v>0.3277777777777778</v>
      </c>
      <c r="C55" s="128" t="str">
        <f t="shared" si="42"/>
        <v>Чехия</v>
      </c>
      <c r="D55" s="128" t="str">
        <f t="shared" si="44"/>
        <v>Швеция</v>
      </c>
      <c r="E55" s="128" t="str">
        <f t="shared" si="43"/>
        <v>rio2k</v>
      </c>
      <c r="F55" s="119" t="str">
        <f t="shared" si="45"/>
        <v>Warrior</v>
      </c>
      <c r="G55" s="117">
        <f t="shared" si="8"/>
        <v>2</v>
      </c>
      <c r="H55" s="119"/>
      <c r="I55" s="117">
        <f t="shared" si="46"/>
        <v>0</v>
      </c>
      <c r="J55" s="119"/>
      <c r="K55" s="123">
        <v>2.0</v>
      </c>
      <c r="L55" s="127">
        <v>0.0</v>
      </c>
      <c r="M55" s="89"/>
      <c r="N55" s="89"/>
      <c r="O55" s="89"/>
      <c r="P55" s="89"/>
      <c r="Q55" s="89"/>
      <c r="R55" s="89"/>
      <c r="S55" s="89"/>
      <c r="T55" s="140">
        <v>113.0</v>
      </c>
      <c r="U55" s="126" t="str">
        <f t="shared" si="10"/>
        <v>7:52 Bullet shot Cup (Чехия) rio2k  - (Швеция) Warrior</v>
      </c>
      <c r="V55" s="89" t="str">
        <f t="shared" si="11"/>
        <v>2:0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ht="15.75" customHeight="1">
      <c r="A56" s="89"/>
      <c r="B56" s="121">
        <v>0.33055555555555555</v>
      </c>
      <c r="C56" s="128" t="str">
        <f t="shared" si="42"/>
        <v>Чехия</v>
      </c>
      <c r="D56" s="128" t="str">
        <f t="shared" si="44"/>
        <v>Швеция</v>
      </c>
      <c r="E56" s="128" t="str">
        <f t="shared" si="43"/>
        <v>rio2k</v>
      </c>
      <c r="F56" s="119" t="str">
        <f t="shared" si="45"/>
        <v>Warrior</v>
      </c>
      <c r="G56" s="117">
        <f t="shared" si="8"/>
        <v>2</v>
      </c>
      <c r="H56" s="119"/>
      <c r="I56" s="117">
        <f t="shared" si="46"/>
        <v>0</v>
      </c>
      <c r="J56" s="119"/>
      <c r="K56" s="123">
        <v>2.0</v>
      </c>
      <c r="L56" s="127">
        <v>0.0</v>
      </c>
      <c r="M56" s="89"/>
      <c r="N56" s="89"/>
      <c r="O56" s="89"/>
      <c r="P56" s="89"/>
      <c r="Q56" s="89"/>
      <c r="R56" s="89"/>
      <c r="S56" s="89"/>
      <c r="T56" s="140">
        <v>114.0</v>
      </c>
      <c r="U56" s="126" t="str">
        <f t="shared" si="10"/>
        <v>7:56 Bullet shot Cup (Чехия) rio2k  - (Швеция) Warrior</v>
      </c>
      <c r="V56" s="89" t="str">
        <f t="shared" si="11"/>
        <v>2:0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8"/>
      <c r="J57" s="88"/>
      <c r="K57" s="88"/>
      <c r="L57" s="89"/>
      <c r="M57" s="89"/>
      <c r="N57" s="89"/>
      <c r="O57" s="89"/>
      <c r="P57" s="89"/>
      <c r="Q57" s="89"/>
      <c r="R57" s="89"/>
      <c r="S57" s="89"/>
      <c r="T57" s="140"/>
      <c r="U57" s="126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ht="15.75" customHeight="1">
      <c r="A58" s="89"/>
      <c r="B58" s="89"/>
      <c r="C58" s="12" t="s">
        <v>42</v>
      </c>
      <c r="D58" s="12"/>
      <c r="E58" s="12"/>
      <c r="F58" s="12" t="s">
        <v>43</v>
      </c>
      <c r="G58" s="89"/>
      <c r="H58" s="89"/>
      <c r="I58" s="88"/>
      <c r="J58" s="88"/>
      <c r="K58" s="88"/>
      <c r="L58" s="89"/>
      <c r="M58" s="89"/>
      <c r="N58" s="89"/>
      <c r="O58" s="89"/>
      <c r="P58" s="89"/>
      <c r="Q58" s="89"/>
      <c r="R58" s="89"/>
      <c r="S58" s="89"/>
      <c r="T58" s="140"/>
      <c r="U58" s="126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8"/>
      <c r="J59" s="88"/>
      <c r="K59" s="88"/>
      <c r="L59" s="89"/>
      <c r="M59" s="89"/>
      <c r="N59" s="89"/>
      <c r="O59" s="89"/>
      <c r="P59" s="89"/>
      <c r="Q59" s="89"/>
      <c r="R59" s="89"/>
      <c r="S59" s="89"/>
      <c r="T59" s="140"/>
      <c r="U59" s="126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8"/>
      <c r="J60" s="88"/>
      <c r="K60" s="88"/>
      <c r="L60" s="89"/>
      <c r="M60" s="89"/>
      <c r="N60" s="89"/>
      <c r="O60" s="89"/>
      <c r="P60" s="89"/>
      <c r="Q60" s="89"/>
      <c r="R60" s="89"/>
      <c r="S60" s="89"/>
      <c r="T60" s="140"/>
      <c r="U60" s="89"/>
      <c r="V60" s="89"/>
      <c r="W60" s="89"/>
      <c r="X60" s="89"/>
      <c r="Y60" s="89"/>
      <c r="Z60" s="89"/>
      <c r="AA60" s="89"/>
      <c r="AB60" s="89"/>
      <c r="AC60" s="89"/>
      <c r="AD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8"/>
      <c r="J61" s="88"/>
      <c r="K61" s="88"/>
      <c r="L61" s="89"/>
      <c r="M61" s="89"/>
      <c r="N61" s="89"/>
      <c r="O61" s="89"/>
      <c r="P61" s="89"/>
      <c r="Q61" s="89"/>
      <c r="R61" s="89"/>
      <c r="S61" s="89"/>
      <c r="T61" s="140"/>
      <c r="U61" s="89"/>
      <c r="V61" s="89"/>
      <c r="W61" s="89"/>
      <c r="X61" s="89"/>
      <c r="Y61" s="89"/>
      <c r="Z61" s="89"/>
      <c r="AA61" s="89"/>
      <c r="AB61" s="89"/>
      <c r="AC61" s="89"/>
      <c r="AD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8"/>
      <c r="J62" s="88"/>
      <c r="K62" s="88"/>
      <c r="L62" s="89"/>
      <c r="M62" s="89"/>
      <c r="N62" s="89"/>
      <c r="O62" s="89"/>
      <c r="P62" s="89"/>
      <c r="Q62" s="89"/>
      <c r="R62" s="89"/>
      <c r="S62" s="89"/>
      <c r="T62" s="140"/>
      <c r="U62" s="89"/>
      <c r="V62" s="89"/>
      <c r="W62" s="89"/>
      <c r="X62" s="89"/>
      <c r="Y62" s="89"/>
      <c r="Z62" s="89"/>
      <c r="AA62" s="89"/>
      <c r="AB62" s="89"/>
      <c r="AC62" s="89"/>
      <c r="AD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8"/>
      <c r="J63" s="88"/>
      <c r="K63" s="88"/>
      <c r="L63" s="89"/>
      <c r="M63" s="89"/>
      <c r="N63" s="89"/>
      <c r="O63" s="89"/>
      <c r="P63" s="89"/>
      <c r="Q63" s="89"/>
      <c r="R63" s="89"/>
      <c r="S63" s="89"/>
      <c r="T63" s="140"/>
      <c r="U63" s="89"/>
      <c r="V63" s="89"/>
      <c r="W63" s="89"/>
      <c r="X63" s="89"/>
      <c r="Y63" s="89"/>
      <c r="Z63" s="89"/>
      <c r="AA63" s="89"/>
      <c r="AB63" s="89"/>
      <c r="AC63" s="89"/>
      <c r="AD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8"/>
      <c r="J64" s="88"/>
      <c r="K64" s="88"/>
      <c r="L64" s="89"/>
      <c r="M64" s="89"/>
      <c r="N64" s="89"/>
      <c r="O64" s="89"/>
      <c r="P64" s="89"/>
      <c r="Q64" s="89"/>
      <c r="R64" s="89"/>
      <c r="S64" s="89"/>
      <c r="T64" s="140"/>
      <c r="U64" s="89"/>
      <c r="V64" s="89"/>
      <c r="W64" s="89"/>
      <c r="X64" s="89"/>
      <c r="Y64" s="89"/>
      <c r="Z64" s="89"/>
      <c r="AA64" s="89"/>
      <c r="AB64" s="89"/>
      <c r="AC64" s="89"/>
      <c r="AD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8"/>
      <c r="J65" s="88"/>
      <c r="K65" s="88"/>
      <c r="L65" s="89"/>
      <c r="M65" s="89"/>
      <c r="N65" s="89"/>
      <c r="O65" s="89"/>
      <c r="P65" s="89"/>
      <c r="Q65" s="89"/>
      <c r="R65" s="89"/>
      <c r="S65" s="89"/>
      <c r="T65" s="140"/>
      <c r="U65" s="89"/>
      <c r="V65" s="89"/>
      <c r="W65" s="89"/>
      <c r="X65" s="89"/>
      <c r="Y65" s="89"/>
      <c r="Z65" s="89"/>
      <c r="AA65" s="89"/>
      <c r="AB65" s="89"/>
      <c r="AC65" s="89"/>
      <c r="AD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8"/>
      <c r="J66" s="88"/>
      <c r="K66" s="88"/>
      <c r="L66" s="89"/>
      <c r="M66" s="89"/>
      <c r="N66" s="89"/>
      <c r="O66" s="89"/>
      <c r="P66" s="89"/>
      <c r="Q66" s="89"/>
      <c r="R66" s="89"/>
      <c r="S66" s="89"/>
      <c r="T66" s="140"/>
      <c r="U66" s="89"/>
      <c r="V66" s="89"/>
      <c r="W66" s="89"/>
      <c r="X66" s="89"/>
      <c r="Y66" s="89"/>
      <c r="Z66" s="89"/>
      <c r="AA66" s="89"/>
      <c r="AB66" s="89"/>
      <c r="AC66" s="89"/>
      <c r="AD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8"/>
      <c r="J67" s="88"/>
      <c r="K67" s="88"/>
      <c r="L67" s="89"/>
      <c r="M67" s="89"/>
      <c r="N67" s="89"/>
      <c r="O67" s="89"/>
      <c r="P67" s="89"/>
      <c r="Q67" s="89"/>
      <c r="R67" s="89"/>
      <c r="S67" s="89"/>
      <c r="T67" s="140"/>
      <c r="U67" s="89"/>
      <c r="V67" s="89"/>
      <c r="W67" s="89"/>
      <c r="X67" s="89"/>
      <c r="Y67" s="89"/>
      <c r="Z67" s="89"/>
      <c r="AA67" s="89"/>
      <c r="AB67" s="89"/>
      <c r="AC67" s="89"/>
      <c r="AD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8"/>
      <c r="J68" s="88"/>
      <c r="K68" s="88"/>
      <c r="L68" s="89"/>
      <c r="M68" s="89"/>
      <c r="N68" s="89"/>
      <c r="O68" s="89"/>
      <c r="P68" s="89"/>
      <c r="Q68" s="89"/>
      <c r="R68" s="89"/>
      <c r="S68" s="89"/>
      <c r="T68" s="140"/>
      <c r="U68" s="89"/>
      <c r="V68" s="89"/>
      <c r="W68" s="89"/>
      <c r="X68" s="89"/>
      <c r="Y68" s="89"/>
      <c r="Z68" s="89"/>
      <c r="AA68" s="89"/>
      <c r="AB68" s="89"/>
      <c r="AC68" s="89"/>
      <c r="AD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8"/>
      <c r="J69" s="88"/>
      <c r="K69" s="88"/>
      <c r="L69" s="89"/>
      <c r="M69" s="89"/>
      <c r="N69" s="89"/>
      <c r="O69" s="89"/>
      <c r="P69" s="89"/>
      <c r="Q69" s="89"/>
      <c r="R69" s="89"/>
      <c r="S69" s="89"/>
      <c r="T69" s="140"/>
      <c r="U69" s="89"/>
      <c r="V69" s="89"/>
      <c r="W69" s="89"/>
      <c r="X69" s="89"/>
      <c r="Y69" s="89"/>
      <c r="Z69" s="89"/>
      <c r="AA69" s="89"/>
      <c r="AB69" s="89"/>
      <c r="AC69" s="89"/>
      <c r="AD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8"/>
      <c r="J70" s="88"/>
      <c r="K70" s="88"/>
      <c r="L70" s="89"/>
      <c r="M70" s="89"/>
      <c r="N70" s="89"/>
      <c r="O70" s="89"/>
      <c r="P70" s="89"/>
      <c r="Q70" s="89"/>
      <c r="R70" s="89"/>
      <c r="S70" s="89"/>
      <c r="T70" s="140"/>
      <c r="U70" s="89"/>
      <c r="V70" s="89"/>
      <c r="W70" s="89"/>
      <c r="X70" s="89"/>
      <c r="Y70" s="89"/>
      <c r="Z70" s="89"/>
      <c r="AA70" s="89"/>
      <c r="AB70" s="89"/>
      <c r="AC70" s="89"/>
      <c r="AD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8"/>
      <c r="J71" s="88"/>
      <c r="K71" s="88"/>
      <c r="L71" s="89"/>
      <c r="M71" s="89"/>
      <c r="N71" s="89"/>
      <c r="O71" s="89"/>
      <c r="P71" s="89"/>
      <c r="Q71" s="89"/>
      <c r="R71" s="89"/>
      <c r="S71" s="89"/>
      <c r="T71" s="140"/>
      <c r="U71" s="89"/>
      <c r="V71" s="89"/>
      <c r="W71" s="89"/>
      <c r="X71" s="89"/>
      <c r="Y71" s="89"/>
      <c r="Z71" s="89"/>
      <c r="AA71" s="89"/>
      <c r="AB71" s="89"/>
      <c r="AC71" s="89"/>
      <c r="AD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8"/>
      <c r="J72" s="88"/>
      <c r="K72" s="88"/>
      <c r="L72" s="89"/>
      <c r="M72" s="89"/>
      <c r="N72" s="89"/>
      <c r="O72" s="89"/>
      <c r="P72" s="89"/>
      <c r="Q72" s="89"/>
      <c r="R72" s="89"/>
      <c r="S72" s="89"/>
      <c r="T72" s="140"/>
      <c r="U72" s="89"/>
      <c r="V72" s="89"/>
      <c r="W72" s="89"/>
      <c r="X72" s="89"/>
      <c r="Y72" s="89"/>
      <c r="Z72" s="89"/>
      <c r="AA72" s="89"/>
      <c r="AB72" s="89"/>
      <c r="AC72" s="89"/>
      <c r="AD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8"/>
      <c r="J73" s="88"/>
      <c r="K73" s="88"/>
      <c r="L73" s="89"/>
      <c r="M73" s="89"/>
      <c r="N73" s="89"/>
      <c r="O73" s="89"/>
      <c r="P73" s="89"/>
      <c r="Q73" s="89"/>
      <c r="R73" s="89"/>
      <c r="S73" s="89"/>
      <c r="T73" s="140"/>
      <c r="U73" s="89"/>
      <c r="V73" s="89"/>
      <c r="W73" s="89"/>
      <c r="X73" s="89"/>
      <c r="Y73" s="89"/>
      <c r="Z73" s="89"/>
      <c r="AA73" s="89"/>
      <c r="AB73" s="89"/>
      <c r="AC73" s="89"/>
      <c r="AD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8"/>
      <c r="J74" s="88"/>
      <c r="K74" s="88"/>
      <c r="L74" s="89"/>
      <c r="M74" s="89"/>
      <c r="N74" s="89"/>
      <c r="O74" s="89"/>
      <c r="P74" s="89"/>
      <c r="Q74" s="89"/>
      <c r="R74" s="89"/>
      <c r="S74" s="89"/>
      <c r="T74" s="140"/>
      <c r="U74" s="89"/>
      <c r="V74" s="89"/>
      <c r="W74" s="89"/>
      <c r="X74" s="89"/>
      <c r="Y74" s="89"/>
      <c r="Z74" s="89"/>
      <c r="AA74" s="89"/>
      <c r="AB74" s="89"/>
      <c r="AC74" s="89"/>
      <c r="AD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8"/>
      <c r="J75" s="88"/>
      <c r="K75" s="88"/>
      <c r="L75" s="89"/>
      <c r="M75" s="89"/>
      <c r="N75" s="89"/>
      <c r="O75" s="89"/>
      <c r="P75" s="89"/>
      <c r="Q75" s="89"/>
      <c r="R75" s="89"/>
      <c r="S75" s="89"/>
      <c r="T75" s="140"/>
      <c r="U75" s="89"/>
      <c r="V75" s="89"/>
      <c r="W75" s="89"/>
      <c r="X75" s="89"/>
      <c r="Y75" s="89"/>
      <c r="Z75" s="89"/>
      <c r="AA75" s="89"/>
      <c r="AB75" s="89"/>
      <c r="AC75" s="89"/>
      <c r="AD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8"/>
      <c r="J76" s="88"/>
      <c r="K76" s="88"/>
      <c r="L76" s="89"/>
      <c r="M76" s="89"/>
      <c r="N76" s="89"/>
      <c r="O76" s="89"/>
      <c r="P76" s="89"/>
      <c r="Q76" s="89"/>
      <c r="R76" s="89"/>
      <c r="S76" s="89"/>
      <c r="T76" s="140"/>
      <c r="U76" s="89"/>
      <c r="V76" s="89"/>
      <c r="W76" s="89"/>
      <c r="X76" s="89"/>
      <c r="Y76" s="89"/>
      <c r="Z76" s="89"/>
      <c r="AA76" s="89"/>
      <c r="AB76" s="89"/>
      <c r="AC76" s="89"/>
      <c r="AD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8"/>
      <c r="J77" s="88"/>
      <c r="K77" s="88"/>
      <c r="L77" s="89"/>
      <c r="M77" s="89"/>
      <c r="N77" s="89"/>
      <c r="O77" s="89"/>
      <c r="P77" s="89"/>
      <c r="Q77" s="89"/>
      <c r="R77" s="89"/>
      <c r="S77" s="89"/>
      <c r="T77" s="140"/>
      <c r="U77" s="89"/>
      <c r="V77" s="89"/>
      <c r="W77" s="89"/>
      <c r="X77" s="89"/>
      <c r="Y77" s="89"/>
      <c r="Z77" s="89"/>
      <c r="AA77" s="89"/>
      <c r="AB77" s="89"/>
      <c r="AC77" s="89"/>
      <c r="AD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8"/>
      <c r="J78" s="88"/>
      <c r="K78" s="88"/>
      <c r="L78" s="89"/>
      <c r="M78" s="89"/>
      <c r="N78" s="89"/>
      <c r="O78" s="89"/>
      <c r="P78" s="89"/>
      <c r="Q78" s="89"/>
      <c r="R78" s="89"/>
      <c r="S78" s="89"/>
      <c r="T78" s="140"/>
      <c r="U78" s="89"/>
      <c r="V78" s="89"/>
      <c r="W78" s="89"/>
      <c r="X78" s="89"/>
      <c r="Y78" s="89"/>
      <c r="Z78" s="89"/>
      <c r="AA78" s="89"/>
      <c r="AB78" s="89"/>
      <c r="AC78" s="89"/>
      <c r="AD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8"/>
      <c r="J79" s="88"/>
      <c r="K79" s="88"/>
      <c r="L79" s="89"/>
      <c r="M79" s="89"/>
      <c r="N79" s="89"/>
      <c r="O79" s="89"/>
      <c r="P79" s="89"/>
      <c r="Q79" s="89"/>
      <c r="R79" s="89"/>
      <c r="S79" s="89"/>
      <c r="T79" s="140"/>
      <c r="U79" s="89"/>
      <c r="V79" s="89"/>
      <c r="W79" s="89"/>
      <c r="X79" s="89"/>
      <c r="Y79" s="89"/>
      <c r="Z79" s="89"/>
      <c r="AA79" s="89"/>
      <c r="AB79" s="89"/>
      <c r="AC79" s="89"/>
      <c r="AD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8"/>
      <c r="J80" s="88"/>
      <c r="K80" s="88"/>
      <c r="L80" s="89"/>
      <c r="M80" s="89"/>
      <c r="N80" s="89"/>
      <c r="O80" s="89"/>
      <c r="P80" s="89"/>
      <c r="Q80" s="89"/>
      <c r="R80" s="89"/>
      <c r="S80" s="89"/>
      <c r="T80" s="140"/>
      <c r="U80" s="89"/>
      <c r="V80" s="89"/>
      <c r="W80" s="89"/>
      <c r="X80" s="89"/>
      <c r="Y80" s="89"/>
      <c r="Z80" s="89"/>
      <c r="AA80" s="89"/>
      <c r="AB80" s="89"/>
      <c r="AC80" s="89"/>
      <c r="AD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8"/>
      <c r="J81" s="88"/>
      <c r="K81" s="88"/>
      <c r="L81" s="89"/>
      <c r="M81" s="89"/>
      <c r="N81" s="89"/>
      <c r="O81" s="89"/>
      <c r="P81" s="89"/>
      <c r="Q81" s="89"/>
      <c r="R81" s="89"/>
      <c r="S81" s="89"/>
      <c r="T81" s="140"/>
      <c r="U81" s="89"/>
      <c r="V81" s="89"/>
      <c r="W81" s="89"/>
      <c r="X81" s="89"/>
      <c r="Y81" s="89"/>
      <c r="Z81" s="89"/>
      <c r="AA81" s="89"/>
      <c r="AB81" s="89"/>
      <c r="AC81" s="89"/>
      <c r="AD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8"/>
      <c r="J82" s="88"/>
      <c r="K82" s="88"/>
      <c r="L82" s="89"/>
      <c r="M82" s="89"/>
      <c r="N82" s="89"/>
      <c r="O82" s="89"/>
      <c r="P82" s="89"/>
      <c r="Q82" s="89"/>
      <c r="R82" s="89"/>
      <c r="S82" s="89"/>
      <c r="T82" s="140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8"/>
      <c r="J83" s="88"/>
      <c r="K83" s="88"/>
      <c r="L83" s="89"/>
      <c r="M83" s="89"/>
      <c r="N83" s="89"/>
      <c r="O83" s="89"/>
      <c r="P83" s="89"/>
      <c r="Q83" s="89"/>
      <c r="R83" s="89"/>
      <c r="S83" s="89"/>
      <c r="T83" s="140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8"/>
      <c r="J84" s="88"/>
      <c r="K84" s="88"/>
      <c r="L84" s="89"/>
      <c r="M84" s="89"/>
      <c r="N84" s="89"/>
      <c r="O84" s="89"/>
      <c r="P84" s="89"/>
      <c r="Q84" s="89"/>
      <c r="R84" s="89"/>
      <c r="S84" s="89"/>
      <c r="T84" s="140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8"/>
      <c r="J85" s="88"/>
      <c r="K85" s="88"/>
      <c r="L85" s="89"/>
      <c r="M85" s="89"/>
      <c r="N85" s="89"/>
      <c r="O85" s="89"/>
      <c r="P85" s="89"/>
      <c r="Q85" s="89"/>
      <c r="R85" s="89"/>
      <c r="S85" s="89"/>
      <c r="T85" s="140"/>
      <c r="U85" s="89"/>
      <c r="V85" s="89"/>
      <c r="W85" s="89"/>
      <c r="X85" s="89"/>
      <c r="Y85" s="89"/>
      <c r="Z85" s="89"/>
      <c r="AA85" s="89"/>
      <c r="AB85" s="89"/>
      <c r="AC85" s="89"/>
      <c r="AD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8"/>
      <c r="J86" s="88"/>
      <c r="K86" s="88"/>
      <c r="L86" s="89"/>
      <c r="M86" s="89"/>
      <c r="N86" s="89"/>
      <c r="O86" s="89"/>
      <c r="P86" s="89"/>
      <c r="Q86" s="89"/>
      <c r="R86" s="89"/>
      <c r="S86" s="89"/>
      <c r="T86" s="140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140"/>
      <c r="U87" s="89"/>
      <c r="V87" s="89"/>
      <c r="W87" s="89"/>
      <c r="X87" s="89"/>
      <c r="Y87" s="89"/>
      <c r="Z87" s="89"/>
      <c r="AA87" s="89"/>
      <c r="AB87" s="89"/>
      <c r="AC87" s="89"/>
      <c r="AD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40"/>
      <c r="U88" s="89"/>
      <c r="V88" s="89"/>
      <c r="W88" s="89"/>
      <c r="X88" s="89"/>
      <c r="Y88" s="89"/>
      <c r="Z88" s="89"/>
      <c r="AA88" s="89"/>
      <c r="AB88" s="89"/>
      <c r="AC88" s="89"/>
      <c r="AD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140"/>
      <c r="U89" s="89"/>
      <c r="V89" s="89"/>
      <c r="W89" s="89"/>
      <c r="X89" s="89"/>
      <c r="Y89" s="89"/>
      <c r="Z89" s="89"/>
      <c r="AA89" s="89"/>
      <c r="AB89" s="89"/>
      <c r="AC89" s="89"/>
      <c r="AD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140"/>
      <c r="U90" s="88"/>
      <c r="V90" s="88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140"/>
      <c r="U91" s="88"/>
      <c r="V91" s="88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140"/>
      <c r="U92" s="88"/>
      <c r="V92" s="88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140"/>
      <c r="U93" s="88"/>
      <c r="V93" s="88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140"/>
      <c r="U94" s="88"/>
      <c r="V94" s="88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140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140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140"/>
      <c r="U97" s="88"/>
      <c r="V97" s="88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140"/>
      <c r="U98" s="88"/>
      <c r="V98" s="88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140"/>
      <c r="U99" s="88"/>
      <c r="V99" s="88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140"/>
      <c r="U100" s="88"/>
      <c r="V100" s="88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140"/>
      <c r="U101" s="88"/>
      <c r="V101" s="88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140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140"/>
      <c r="U103" s="88"/>
      <c r="V103" s="88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140"/>
      <c r="U104" s="88"/>
      <c r="V104" s="88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140"/>
      <c r="U105" s="88"/>
      <c r="V105" s="88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140"/>
      <c r="U106" s="88"/>
      <c r="V106" s="88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140"/>
      <c r="U107" s="88"/>
      <c r="V107" s="88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140"/>
      <c r="U108" s="88"/>
      <c r="V108" s="88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140"/>
      <c r="U109" s="88"/>
      <c r="V109" s="88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140"/>
      <c r="U110" s="88"/>
      <c r="V110" s="88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140"/>
      <c r="U111" s="88"/>
      <c r="V111" s="88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140"/>
      <c r="U112" s="88"/>
      <c r="V112" s="88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140"/>
      <c r="U113" s="88"/>
      <c r="V113" s="88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140"/>
      <c r="U114" s="88"/>
      <c r="V114" s="88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140"/>
      <c r="U115" s="88"/>
      <c r="V115" s="88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140"/>
      <c r="U116" s="88"/>
      <c r="V116" s="88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140"/>
      <c r="U117" s="88"/>
      <c r="V117" s="88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140"/>
      <c r="U118" s="88"/>
      <c r="V118" s="88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140"/>
      <c r="U119" s="88"/>
      <c r="V119" s="88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140"/>
      <c r="U120" s="88"/>
      <c r="V120" s="88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140"/>
      <c r="U121" s="88"/>
      <c r="V121" s="88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140"/>
      <c r="U122" s="88"/>
      <c r="V122" s="88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140"/>
      <c r="U123" s="88"/>
      <c r="V123" s="88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140"/>
      <c r="U124" s="88"/>
      <c r="V124" s="88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140"/>
      <c r="U125" s="88"/>
      <c r="V125" s="88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140"/>
      <c r="U126" s="88"/>
      <c r="V126" s="88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140"/>
      <c r="U127" s="88"/>
      <c r="V127" s="88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140"/>
      <c r="U128" s="88"/>
      <c r="V128" s="88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140"/>
      <c r="U129" s="88"/>
      <c r="V129" s="88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140"/>
      <c r="U130" s="88"/>
      <c r="V130" s="88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140"/>
      <c r="U131" s="88"/>
      <c r="V131" s="88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140"/>
      <c r="U132" s="88"/>
      <c r="V132" s="88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140"/>
      <c r="U133" s="88"/>
      <c r="V133" s="88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140"/>
      <c r="U134" s="88"/>
      <c r="V134" s="88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140"/>
      <c r="U135" s="88"/>
      <c r="V135" s="88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140"/>
      <c r="U136" s="88"/>
      <c r="V136" s="88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140"/>
      <c r="U137" s="88"/>
      <c r="V137" s="88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140"/>
      <c r="U138" s="88"/>
      <c r="V138" s="88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140"/>
      <c r="U139" s="88"/>
      <c r="V139" s="88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140"/>
      <c r="U140" s="88"/>
      <c r="V140" s="88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140"/>
      <c r="U141" s="88"/>
      <c r="V141" s="88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140"/>
      <c r="U142" s="88"/>
      <c r="V142" s="88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140"/>
      <c r="U143" s="88"/>
      <c r="V143" s="88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140"/>
      <c r="U144" s="88"/>
      <c r="V144" s="88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140"/>
      <c r="U145" s="88"/>
      <c r="V145" s="88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140"/>
      <c r="U146" s="88"/>
      <c r="V146" s="88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140"/>
      <c r="U147" s="88"/>
      <c r="V147" s="88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140"/>
      <c r="U148" s="88"/>
      <c r="V148" s="88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140"/>
      <c r="U149" s="88"/>
      <c r="V149" s="88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140"/>
      <c r="U150" s="88"/>
      <c r="V150" s="88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140"/>
      <c r="U151" s="88"/>
      <c r="V151" s="88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140"/>
      <c r="U152" s="88"/>
      <c r="V152" s="88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140"/>
      <c r="U153" s="88"/>
      <c r="V153" s="88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140"/>
      <c r="U154" s="88"/>
      <c r="V154" s="88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140"/>
      <c r="U155" s="88"/>
      <c r="V155" s="88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140"/>
      <c r="U156" s="88"/>
      <c r="V156" s="88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40"/>
      <c r="U157" s="88"/>
      <c r="V157" s="88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140"/>
      <c r="U158" s="88"/>
      <c r="V158" s="88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140"/>
      <c r="U159" s="88"/>
      <c r="V159" s="88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140"/>
      <c r="U160" s="88"/>
      <c r="V160" s="88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140"/>
      <c r="U161" s="88"/>
      <c r="V161" s="88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140"/>
      <c r="U162" s="88"/>
      <c r="V162" s="88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40"/>
      <c r="U163" s="88"/>
      <c r="V163" s="88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140"/>
      <c r="U164" s="88"/>
      <c r="V164" s="88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140"/>
      <c r="U165" s="88"/>
      <c r="V165" s="88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140"/>
      <c r="U166" s="88"/>
      <c r="V166" s="88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140"/>
      <c r="U167" s="88"/>
      <c r="V167" s="88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140"/>
      <c r="U168" s="88"/>
      <c r="V168" s="88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40"/>
      <c r="U169" s="88"/>
      <c r="V169" s="88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140"/>
      <c r="U170" s="88"/>
      <c r="V170" s="88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140"/>
      <c r="U171" s="88"/>
      <c r="V171" s="88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140"/>
      <c r="U172" s="88"/>
      <c r="V172" s="88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140"/>
      <c r="U173" s="88"/>
      <c r="V173" s="88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140"/>
      <c r="U174" s="88"/>
      <c r="V174" s="88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140"/>
      <c r="U175" s="88"/>
      <c r="V175" s="88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140"/>
      <c r="U176" s="88"/>
      <c r="V176" s="88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140"/>
      <c r="U177" s="88"/>
      <c r="V177" s="88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140"/>
      <c r="U178" s="88"/>
      <c r="V178" s="88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140"/>
      <c r="U179" s="88"/>
      <c r="V179" s="88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140"/>
      <c r="U180" s="88"/>
      <c r="V180" s="88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140"/>
      <c r="U181" s="88"/>
      <c r="V181" s="88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140"/>
      <c r="U182" s="88"/>
      <c r="V182" s="88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140"/>
      <c r="U183" s="88"/>
      <c r="V183" s="88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140"/>
      <c r="U184" s="88"/>
      <c r="V184" s="88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140"/>
      <c r="U185" s="88"/>
      <c r="V185" s="88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140"/>
      <c r="U186" s="88"/>
      <c r="V186" s="88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140"/>
      <c r="U187" s="88"/>
      <c r="V187" s="88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140"/>
      <c r="U188" s="88"/>
      <c r="V188" s="88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140"/>
      <c r="U189" s="88"/>
      <c r="V189" s="88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140"/>
      <c r="U190" s="88"/>
      <c r="V190" s="88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140"/>
      <c r="U191" s="88"/>
      <c r="V191" s="88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140"/>
      <c r="U192" s="88"/>
      <c r="V192" s="88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140"/>
      <c r="U193" s="88"/>
      <c r="V193" s="88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140"/>
      <c r="U194" s="88"/>
      <c r="V194" s="88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140"/>
      <c r="U195" s="88"/>
      <c r="V195" s="88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140"/>
      <c r="U196" s="88"/>
      <c r="V196" s="88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140"/>
      <c r="U197" s="88"/>
      <c r="V197" s="88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140"/>
      <c r="U198" s="88"/>
      <c r="V198" s="88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140"/>
      <c r="U199" s="88"/>
      <c r="V199" s="88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140"/>
      <c r="U200" s="88"/>
      <c r="V200" s="88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140"/>
      <c r="U201" s="88"/>
      <c r="V201" s="88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140"/>
      <c r="U202" s="88"/>
      <c r="V202" s="88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140"/>
      <c r="U203" s="88"/>
      <c r="V203" s="88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140"/>
      <c r="U204" s="88"/>
      <c r="V204" s="88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140"/>
      <c r="U205" s="88"/>
      <c r="V205" s="88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140"/>
      <c r="U206" s="88"/>
      <c r="V206" s="88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140"/>
      <c r="U207" s="88"/>
      <c r="V207" s="88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140"/>
      <c r="U208" s="88"/>
      <c r="V208" s="88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140"/>
      <c r="U209" s="88"/>
      <c r="V209" s="88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140"/>
      <c r="U210" s="88"/>
      <c r="V210" s="88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140"/>
      <c r="U211" s="88"/>
      <c r="V211" s="88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140"/>
      <c r="U212" s="88"/>
      <c r="V212" s="88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140"/>
      <c r="U213" s="88"/>
      <c r="V213" s="88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140"/>
      <c r="U214" s="88"/>
      <c r="V214" s="88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140"/>
      <c r="U215" s="88"/>
      <c r="V215" s="88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140"/>
      <c r="U216" s="88"/>
      <c r="V216" s="88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140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140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140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140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140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140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140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</row>
    <row r="224" ht="15.75" customHeight="1">
      <c r="A224" s="89"/>
      <c r="M224" s="89"/>
      <c r="N224" s="89"/>
      <c r="O224" s="89"/>
      <c r="P224" s="89"/>
      <c r="Q224" s="89"/>
      <c r="R224" s="89"/>
      <c r="S224" s="89"/>
      <c r="T224" s="140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</row>
    <row r="225" ht="15.75" customHeight="1">
      <c r="A225" s="89"/>
      <c r="M225" s="89"/>
      <c r="N225" s="89"/>
      <c r="O225" s="89"/>
      <c r="P225" s="89"/>
      <c r="Q225" s="89"/>
      <c r="R225" s="89"/>
      <c r="S225" s="89"/>
      <c r="T225" s="140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</row>
    <row r="226" ht="15.75" customHeight="1">
      <c r="A226" s="89"/>
      <c r="M226" s="89"/>
      <c r="N226" s="89"/>
      <c r="O226" s="89"/>
      <c r="P226" s="89"/>
      <c r="Q226" s="89"/>
      <c r="R226" s="89"/>
      <c r="S226" s="89"/>
      <c r="T226" s="140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1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>
      <c r="A2" s="142" t="s">
        <v>71</v>
      </c>
      <c r="B2" s="143">
        <v>3.0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>
      <c r="A3" s="143" t="s">
        <v>72</v>
      </c>
      <c r="B3" s="143">
        <v>1.0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>
      <c r="A4" s="143" t="s">
        <v>73</v>
      </c>
      <c r="B4" s="143">
        <v>0.0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</row>
    <row r="10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</row>
    <row r="1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</row>
    <row r="16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</row>
    <row r="17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</row>
    <row r="18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</row>
    <row r="19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</row>
    <row r="20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</row>
    <row r="21" ht="15.75" customHeight="1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</row>
    <row r="22" ht="15.75" customHeight="1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</row>
    <row r="23" ht="15.7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 ht="15.75" customHeight="1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ht="15.75" customHeight="1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ht="15.75" customHeight="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</row>
    <row r="27" ht="15.7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</row>
    <row r="28" ht="15.7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</row>
    <row r="29" ht="15.7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 ht="15.75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</row>
    <row r="31" ht="15.7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</row>
    <row r="32" ht="15.75" customHeight="1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</row>
    <row r="33" ht="15.7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</row>
    <row r="34" ht="15.7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</row>
    <row r="35" ht="15.7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</row>
    <row r="36" ht="15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</row>
    <row r="37" ht="15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</row>
    <row r="38" ht="15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ht="15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ht="15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  <row r="41" ht="15.75" customHeight="1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</row>
    <row r="42" ht="15.75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</row>
    <row r="43" ht="15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</row>
    <row r="44" ht="15.75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</row>
    <row r="45" ht="15.75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 ht="15.75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</row>
    <row r="47" ht="15.75" customHeight="1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</row>
    <row r="48" ht="15.75" customHeight="1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</row>
    <row r="49" ht="15.7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</row>
    <row r="50" ht="15.75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</row>
    <row r="51" ht="15.75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</row>
    <row r="52" ht="15.75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</row>
    <row r="53" ht="15.75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</row>
    <row r="54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</row>
    <row r="55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</row>
    <row r="5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</row>
    <row r="58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