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<sst xmlns="http://schemas.openxmlformats.org/spreadsheetml/2006/main" count="404" uniqueCount="75">
  <si>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</si>
  <si>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</si>
  <si>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</si>
  <si>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</si>
  <si>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</si>
  <si>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</si>
  <si>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</si>
  <si>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</si>
  <si>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</si>
  <si>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</si>
  <si>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</si>
  <si>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</si>
  <si>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</si>
  <si>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</si>
  <si>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</si>
  <si>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</si>
  <si>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</si>
  <si>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</si>
  <si>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</si>
  <si>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</si>
  <si>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</si>
  <si>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</si>
  <si>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</si>
  <si>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</si>
  <si>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Дмитрий П.</t>
  </si>
  <si>
    <t>Канада</t>
  </si>
  <si>
    <t>MBK</t>
  </si>
  <si>
    <t xml:space="preserve">Руслан С. </t>
  </si>
  <si>
    <t>США</t>
  </si>
  <si>
    <t>rio2k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</si>
  <si>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</si>
  <si>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</si>
  <si>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</si>
  <si>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</si>
  <si>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</si>
  <si>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</si>
  <si>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</si>
  <si>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</si>
  <si>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</si>
  <si>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</si>
  <si>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</si>
  <si>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</si>
  <si>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</si>
  <si>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</si>
  <si>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</si>
  <si>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</si>
  <si>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</si>
  <si>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</si>
  <si>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</si>
  <si>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</si>
  <si>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</si>
  <si>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</si>
  <si>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Ренат И.</t>
  </si>
  <si>
    <t>Швейцария</t>
  </si>
  <si>
    <t>Slippers</t>
  </si>
  <si>
    <t>Александр Н.</t>
  </si>
  <si>
    <t>nea1r</t>
  </si>
  <si>
    <t>Дмитрий Т.</t>
  </si>
  <si>
    <t>Lucky</t>
  </si>
  <si>
    <t>ТУР4</t>
  </si>
  <si>
    <t>-</t>
  </si>
  <si>
    <t>ТУР5</t>
  </si>
  <si>
    <t>ТУР6</t>
  </si>
  <si>
    <t xml:space="preserve">Александр И. </t>
  </si>
  <si>
    <t>⁠NightLovell</t>
  </si>
  <si>
    <t>Адис А.</t>
  </si>
  <si>
    <t>Adisey95</t>
  </si>
  <si>
    <t>Арсений Д.</t>
  </si>
  <si>
    <t>void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</si>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</sst>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4" fillId="3" fontId="18" numFmtId="164" xfId="0" applyAlignment="1" applyBorder="1" applyFont="1" applyNumberFormat="1">
      <alignment horizontal="center" vertical="bottom"/>
    </xf>
    <xf borderId="0" fillId="0" fontId="18" numFmtId="164" xfId="0" applyAlignment="1" applyFont="1" applyNumberFormat="1">
      <alignment horizontal="left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45666.0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31</v>
      </c>
      <c r="AM3" s="27">
        <f t="shared" ref="AM3:AM5" si="2">AK3-AL3</f>
        <v>10</v>
      </c>
      <c r="AN3" s="22">
        <f t="array" ref="AN3">AH3*Options!$B$2+AI3*Options!$B$3+AJ3*Options!$B$4+VLOOKUP(AF3,$E$4:$F$8,2,0)</f>
        <v>49</v>
      </c>
      <c r="AO3" s="28">
        <f t="shared" ref="AO3:AO5" si="3">AK3+AM3*10000+AN3*100000000</f>
        <v>4900100041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31</v>
      </c>
      <c r="AB4" s="20">
        <f t="array" ref="AB4">VLOOKUP($U4,$AF$3:$AN$5,8,0)</f>
        <v>10</v>
      </c>
      <c r="AC4" s="20">
        <f t="array" ref="AC4">VLOOKUP($U4,$AF$3:$AN$5,9,0)</f>
        <v>49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39</v>
      </c>
      <c r="AM4" s="27">
        <f t="shared" si="2"/>
        <v>-2</v>
      </c>
      <c r="AN4" s="22">
        <f t="array" ref="AN4">AH4*Options!$B$2+AI4*Options!$B$3+AJ4*Options!$B$4+VLOOKUP(AF4,$E$4:$F$8,2,0)</f>
        <v>36</v>
      </c>
      <c r="AO4" s="28">
        <f t="shared" si="3"/>
        <v>3599980037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37</v>
      </c>
      <c r="AA5" s="20">
        <f t="array" ref="AA5">VLOOKUP($U5,$AF$3:$AN$5,7,0)</f>
        <v>39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5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38</v>
      </c>
      <c r="AL5" s="27">
        <f t="array" ref="AL5">SUMIF('ТУР1'!home,AF5,visitorscore)+SUMIF(visitor,AF5,homescore)</f>
        <v>46</v>
      </c>
      <c r="AM5" s="27">
        <f t="shared" si="2"/>
        <v>-8</v>
      </c>
      <c r="AN5" s="22">
        <f t="array" ref="AN5">AH5*Options!$B$2+AI5*Options!$B$3+AJ5*Options!$B$4+VLOOKUP(AF5,$E$4:$F$8,2,0)</f>
        <v>27</v>
      </c>
      <c r="AO5" s="28">
        <f t="shared" si="3"/>
        <v>2699920038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12</v>
      </c>
      <c r="Y6" s="20">
        <f t="array" ref="Y6">VLOOKUP($U6,$AF$3:$AN$5,5,0)</f>
        <v>11</v>
      </c>
      <c r="Z6" s="20">
        <f t="array" ref="Z6">VLOOKUP($U6,$AF$3:$AN$5,6,0)</f>
        <v>38</v>
      </c>
      <c r="AA6" s="20">
        <f t="array" ref="AA6">VLOOKUP($U6,$AF$3:$AN$5,7,0)</f>
        <v>46</v>
      </c>
      <c r="AB6" s="20">
        <f t="array" ref="AB6">VLOOKUP($U6,$AF$3:$AN$5,8,0)</f>
        <v>-8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MBK</v>
      </c>
      <c r="F12" s="46" t="str">
        <f t="shared" ref="F12:F17" si="7">$E$5</f>
        <v>rio2k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MBK  - (США) rio2k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MBK</v>
      </c>
      <c r="F13" s="46" t="str">
        <f t="shared" si="7"/>
        <v>rio2k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MBK  - (США) rio2k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MBK</v>
      </c>
      <c r="F14" s="46" t="str">
        <f t="shared" si="7"/>
        <v>rio2k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MBK  - (США) rio2k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Djack</v>
      </c>
      <c r="F15" s="46" t="str">
        <f t="shared" si="7"/>
        <v>rio2k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Djack  - (США)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Djack</v>
      </c>
      <c r="F16" s="46" t="str">
        <f t="shared" si="7"/>
        <v>rio2k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Djack  - (США) rio2k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Djack</v>
      </c>
      <c r="F17" s="46" t="str">
        <f t="shared" si="7"/>
        <v>rio2k</v>
      </c>
      <c r="G17" s="39">
        <f t="shared" si="8"/>
        <v>0</v>
      </c>
      <c r="H17" s="19"/>
      <c r="I17" s="39">
        <f t="shared" si="9"/>
        <v>2</v>
      </c>
      <c r="J17" s="19"/>
      <c r="K17" s="46">
        <v>0.0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Djack  - (США) rio2k</v>
      </c>
      <c r="V17" s="12" t="str">
        <f t="shared" si="11"/>
        <v>0:2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Djack</v>
      </c>
      <c r="F18" s="46" t="str">
        <f t="shared" ref="F18:F23" si="15">$E$4</f>
        <v>MBK</v>
      </c>
      <c r="G18" s="39">
        <f t="shared" si="8"/>
        <v>3</v>
      </c>
      <c r="H18" s="19"/>
      <c r="I18" s="39">
        <f t="shared" si="9"/>
        <v>1</v>
      </c>
      <c r="J18" s="19"/>
      <c r="K18" s="46">
        <v>3.0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Djack  - (Канада) MBK</v>
      </c>
      <c r="V18" s="12" t="str">
        <f t="shared" si="11"/>
        <v>3:1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Djack</v>
      </c>
      <c r="F19" s="46" t="str">
        <f t="shared" si="15"/>
        <v>MBK</v>
      </c>
      <c r="G19" s="39">
        <f t="shared" si="8"/>
        <v>3</v>
      </c>
      <c r="H19" s="19"/>
      <c r="I19" s="39">
        <f t="shared" ref="I19:I23" si="16">SUM(L19,O19)</f>
        <v>3</v>
      </c>
      <c r="J19" s="19"/>
      <c r="K19" s="46">
        <v>3.0</v>
      </c>
      <c r="L19" s="46">
        <v>3.0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Djack  - (Канада) MBK</v>
      </c>
      <c r="V19" s="12" t="str">
        <f t="shared" si="11"/>
        <v>3:3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Djack</v>
      </c>
      <c r="F20" s="46" t="str">
        <f t="shared" si="15"/>
        <v>MBK</v>
      </c>
      <c r="G20" s="39">
        <f t="shared" si="8"/>
        <v>3</v>
      </c>
      <c r="H20" s="19"/>
      <c r="I20" s="39">
        <f t="shared" si="16"/>
        <v>1</v>
      </c>
      <c r="J20" s="19"/>
      <c r="K20" s="46">
        <v>3.0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Djack  - (Канада) MBK</v>
      </c>
      <c r="V20" s="12" t="str">
        <f t="shared" si="11"/>
        <v>3:1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rio2k</v>
      </c>
      <c r="F21" s="46" t="str">
        <f t="shared" si="15"/>
        <v>MBK</v>
      </c>
      <c r="G21" s="39">
        <f t="shared" si="8"/>
        <v>2</v>
      </c>
      <c r="H21" s="19"/>
      <c r="I21" s="39">
        <f t="shared" si="16"/>
        <v>3</v>
      </c>
      <c r="J21" s="19"/>
      <c r="K21" s="46">
        <v>2.0</v>
      </c>
      <c r="L21" s="46">
        <v>3.0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rio2k  - (Канада) MBK</v>
      </c>
      <c r="V21" s="12" t="str">
        <f t="shared" si="11"/>
        <v>2:3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rio2k</v>
      </c>
      <c r="F22" s="46" t="str">
        <f t="shared" si="15"/>
        <v>MBK</v>
      </c>
      <c r="G22" s="39">
        <f t="shared" si="8"/>
        <v>1</v>
      </c>
      <c r="H22" s="19"/>
      <c r="I22" s="39">
        <f t="shared" si="16"/>
        <v>0</v>
      </c>
      <c r="J22" s="19"/>
      <c r="K22" s="46">
        <v>1.0</v>
      </c>
      <c r="L22" s="46">
        <v>0.0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rio2k  - (Канада) MBK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rio2k</v>
      </c>
      <c r="F23" s="46" t="str">
        <f t="shared" si="15"/>
        <v>MBK</v>
      </c>
      <c r="G23" s="39">
        <f t="shared" si="8"/>
        <v>0</v>
      </c>
      <c r="H23" s="19"/>
      <c r="I23" s="39">
        <f t="shared" si="16"/>
        <v>1</v>
      </c>
      <c r="J23" s="19"/>
      <c r="K23" s="46">
        <v>0.0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rio2k  - (Канада) MBK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rio2k</v>
      </c>
      <c r="F24" s="50" t="str">
        <f t="shared" ref="F24:F29" si="20">$E$6</f>
        <v>Djack</v>
      </c>
      <c r="G24" s="39">
        <f t="shared" si="8"/>
        <v>3</v>
      </c>
      <c r="H24" s="19"/>
      <c r="I24" s="39">
        <f t="shared" ref="I24:I30" si="21">SUM(L24)</f>
        <v>1</v>
      </c>
      <c r="J24" s="19"/>
      <c r="K24" s="46">
        <v>3.0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rio2k  - (Швеция) Djack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rio2k</v>
      </c>
      <c r="F25" s="50" t="str">
        <f t="shared" si="20"/>
        <v>Djack</v>
      </c>
      <c r="G25" s="39">
        <f t="shared" si="8"/>
        <v>2</v>
      </c>
      <c r="H25" s="19"/>
      <c r="I25" s="39">
        <f t="shared" si="21"/>
        <v>3</v>
      </c>
      <c r="J25" s="19"/>
      <c r="K25" s="46">
        <v>2.0</v>
      </c>
      <c r="L25" s="46">
        <v>3.0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rio2k  - (Швеция) Djack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rio2k</v>
      </c>
      <c r="F26" s="50" t="str">
        <f t="shared" si="20"/>
        <v>Djack</v>
      </c>
      <c r="G26" s="39">
        <f t="shared" si="8"/>
        <v>2</v>
      </c>
      <c r="H26" s="19"/>
      <c r="I26" s="39">
        <f t="shared" si="21"/>
        <v>2</v>
      </c>
      <c r="J26" s="19"/>
      <c r="K26" s="46">
        <v>2.0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rio2k  - (Швеция)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MBK</v>
      </c>
      <c r="F27" s="50" t="str">
        <f t="shared" si="20"/>
        <v>Djack</v>
      </c>
      <c r="G27" s="39">
        <f t="shared" si="8"/>
        <v>1</v>
      </c>
      <c r="H27" s="19"/>
      <c r="I27" s="39">
        <f t="shared" si="21"/>
        <v>2</v>
      </c>
      <c r="J27" s="19"/>
      <c r="K27" s="46">
        <v>1.0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MBK  - (Швеция) Djack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MBK</v>
      </c>
      <c r="F28" s="50" t="str">
        <f t="shared" si="20"/>
        <v>Djack</v>
      </c>
      <c r="G28" s="39">
        <f t="shared" si="8"/>
        <v>1</v>
      </c>
      <c r="H28" s="19"/>
      <c r="I28" s="39">
        <f t="shared" si="21"/>
        <v>1</v>
      </c>
      <c r="J28" s="19"/>
      <c r="K28" s="46">
        <v>1.0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MBK  - (Швеция) Djack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MBK</v>
      </c>
      <c r="F29" s="50" t="str">
        <f t="shared" si="20"/>
        <v>Djack</v>
      </c>
      <c r="G29" s="39">
        <f t="shared" si="8"/>
        <v>3</v>
      </c>
      <c r="H29" s="19"/>
      <c r="I29" s="39">
        <f t="shared" si="21"/>
        <v>1</v>
      </c>
      <c r="J29" s="19"/>
      <c r="K29" s="46">
        <v>3.0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MBK  - (Швеция)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MBK</v>
      </c>
      <c r="F30" s="46" t="str">
        <f t="shared" ref="F30:F35" si="25">$E$5</f>
        <v>rio2k</v>
      </c>
      <c r="G30" s="39">
        <f t="shared" si="8"/>
        <v>2</v>
      </c>
      <c r="H30" s="19"/>
      <c r="I30" s="39">
        <f t="shared" si="21"/>
        <v>0</v>
      </c>
      <c r="J30" s="19"/>
      <c r="K30" s="46">
        <v>2.0</v>
      </c>
      <c r="L30" s="46">
        <v>0.0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MBK  - (США) rio2k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MBK</v>
      </c>
      <c r="F31" s="46" t="str">
        <f t="shared" si="25"/>
        <v>rio2k</v>
      </c>
      <c r="G31" s="39">
        <f t="shared" si="8"/>
        <v>2</v>
      </c>
      <c r="H31" s="19"/>
      <c r="I31" s="39">
        <f t="shared" ref="I31:I35" si="26">SUM(L31,O31)</f>
        <v>0</v>
      </c>
      <c r="J31" s="19"/>
      <c r="K31" s="46">
        <v>2.0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MBK  - (США) rio2k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MBK</v>
      </c>
      <c r="F32" s="46" t="str">
        <f t="shared" si="25"/>
        <v>rio2k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MBK  - (США) rio2k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Djack</v>
      </c>
      <c r="F33" s="46" t="str">
        <f t="shared" si="25"/>
        <v>rio2k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Djack  - (США) rio2k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Djack</v>
      </c>
      <c r="F34" s="46" t="str">
        <f t="shared" si="25"/>
        <v>rio2k</v>
      </c>
      <c r="G34" s="39">
        <f t="shared" si="8"/>
        <v>1</v>
      </c>
      <c r="H34" s="19"/>
      <c r="I34" s="39">
        <f t="shared" si="26"/>
        <v>1</v>
      </c>
      <c r="J34" s="19"/>
      <c r="K34" s="46">
        <v>1.0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Djack  - (США) rio2k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Djack</v>
      </c>
      <c r="F35" s="46" t="str">
        <f t="shared" si="25"/>
        <v>rio2k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Djack  - (США) rio2k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Djack</v>
      </c>
      <c r="F36" s="46" t="str">
        <f t="shared" ref="F36:F41" si="30">$E$4</f>
        <v>MBK</v>
      </c>
      <c r="G36" s="39">
        <f t="shared" si="8"/>
        <v>0</v>
      </c>
      <c r="H36" s="19"/>
      <c r="I36" s="39">
        <f t="shared" ref="I36:I42" si="31">SUM(L36)</f>
        <v>1</v>
      </c>
      <c r="J36" s="19"/>
      <c r="K36" s="46">
        <v>0.0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Djack  - (Канада) MBK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Djack</v>
      </c>
      <c r="F37" s="46" t="str">
        <f t="shared" si="30"/>
        <v>MBK</v>
      </c>
      <c r="G37" s="39">
        <f t="shared" si="8"/>
        <v>1</v>
      </c>
      <c r="H37" s="19"/>
      <c r="I37" s="39">
        <f t="shared" si="31"/>
        <v>1</v>
      </c>
      <c r="J37" s="19"/>
      <c r="K37" s="46">
        <v>1.0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Djack  - (Канада) MBK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Djack</v>
      </c>
      <c r="F38" s="46" t="str">
        <f t="shared" si="30"/>
        <v>MBK</v>
      </c>
      <c r="G38" s="39">
        <f t="shared" si="8"/>
        <v>2</v>
      </c>
      <c r="H38" s="19"/>
      <c r="I38" s="39">
        <f t="shared" si="31"/>
        <v>2</v>
      </c>
      <c r="J38" s="19"/>
      <c r="K38" s="46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Djack  - (Канада) MBK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rio2k</v>
      </c>
      <c r="F39" s="46" t="str">
        <f t="shared" si="30"/>
        <v>MBK</v>
      </c>
      <c r="G39" s="39">
        <f t="shared" si="8"/>
        <v>0</v>
      </c>
      <c r="H39" s="19"/>
      <c r="I39" s="39">
        <f t="shared" si="31"/>
        <v>2</v>
      </c>
      <c r="J39" s="19"/>
      <c r="K39" s="46">
        <v>0.0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rio2k  - (Канада) MBK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rio2k</v>
      </c>
      <c r="F40" s="46" t="str">
        <f t="shared" si="30"/>
        <v>MBK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rio2k  - (Канада) MBK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rio2k</v>
      </c>
      <c r="F41" s="46" t="str">
        <f t="shared" si="30"/>
        <v>MBK</v>
      </c>
      <c r="G41" s="39">
        <f t="shared" si="8"/>
        <v>2</v>
      </c>
      <c r="H41" s="19"/>
      <c r="I41" s="39">
        <f t="shared" si="31"/>
        <v>0</v>
      </c>
      <c r="J41" s="19"/>
      <c r="K41" s="46">
        <v>2.0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rio2k  - (Канада) MBK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rio2k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2</v>
      </c>
      <c r="J42" s="19"/>
      <c r="K42" s="46">
        <v>2.0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rio2k  - (Швеция) Djack</v>
      </c>
      <c r="V42" s="12" t="str">
        <f t="shared" si="11"/>
        <v>2:2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rio2k</v>
      </c>
      <c r="F43" s="46" t="str">
        <f t="shared" si="35"/>
        <v>Djack</v>
      </c>
      <c r="G43" s="39">
        <f t="shared" si="8"/>
        <v>3</v>
      </c>
      <c r="H43" s="19"/>
      <c r="I43" s="39">
        <f t="shared" ref="I43:I47" si="36">SUM(L43,O43)</f>
        <v>1</v>
      </c>
      <c r="J43" s="19"/>
      <c r="K43" s="46">
        <v>3.0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rio2k  - (Швеция) Djack</v>
      </c>
      <c r="V43" s="12" t="str">
        <f t="shared" si="11"/>
        <v>3:1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rio2k</v>
      </c>
      <c r="F44" s="46" t="str">
        <f t="shared" si="35"/>
        <v>Djack</v>
      </c>
      <c r="G44" s="39">
        <f t="shared" si="8"/>
        <v>1</v>
      </c>
      <c r="H44" s="19"/>
      <c r="I44" s="39">
        <f t="shared" si="36"/>
        <v>0</v>
      </c>
      <c r="J44" s="19"/>
      <c r="K44" s="46">
        <v>1.0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rio2k  - (Швеция) Djack</v>
      </c>
      <c r="V44" s="12" t="str">
        <f t="shared" si="11"/>
        <v>1:0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MBK</v>
      </c>
      <c r="F45" s="46" t="str">
        <f t="shared" si="35"/>
        <v>Djack</v>
      </c>
      <c r="G45" s="39">
        <f t="shared" si="8"/>
        <v>1</v>
      </c>
      <c r="H45" s="19"/>
      <c r="I45" s="39">
        <f t="shared" si="36"/>
        <v>0</v>
      </c>
      <c r="J45" s="19"/>
      <c r="K45" s="46">
        <v>1.0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MBK  - (Швеция) Djack</v>
      </c>
      <c r="V45" s="12" t="str">
        <f t="shared" si="11"/>
        <v>1:0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MBK</v>
      </c>
      <c r="F46" s="46" t="str">
        <f t="shared" si="35"/>
        <v>Djack</v>
      </c>
      <c r="G46" s="39">
        <f t="shared" si="8"/>
        <v>1</v>
      </c>
      <c r="H46" s="19"/>
      <c r="I46" s="39">
        <f t="shared" si="36"/>
        <v>0</v>
      </c>
      <c r="J46" s="19"/>
      <c r="K46" s="46">
        <v>1.0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MBK  - (Швеция) Djack</v>
      </c>
      <c r="V46" s="12" t="str">
        <f t="shared" si="11"/>
        <v>1:0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MBK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MBK  - (Швеция) Djack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MBK</v>
      </c>
      <c r="F48" s="46" t="str">
        <f t="shared" ref="F48:F51" si="40">$E$5</f>
        <v>rio2k</v>
      </c>
      <c r="G48" s="39">
        <f t="shared" si="8"/>
        <v>1</v>
      </c>
      <c r="H48" s="19"/>
      <c r="I48" s="39">
        <f>SUM(L48)</f>
        <v>1</v>
      </c>
      <c r="J48" s="19"/>
      <c r="K48" s="46">
        <v>1.0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MBK  - (США) rio2k</v>
      </c>
      <c r="V48" s="12" t="str">
        <f t="shared" si="11"/>
        <v>1:1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MBK</v>
      </c>
      <c r="F49" s="46" t="str">
        <f t="shared" si="40"/>
        <v>rio2k</v>
      </c>
      <c r="G49" s="39">
        <f t="shared" si="8"/>
        <v>1</v>
      </c>
      <c r="H49" s="19"/>
      <c r="I49" s="39">
        <f t="shared" ref="I49:I53" si="41">SUM(L49,O49)</f>
        <v>0</v>
      </c>
      <c r="J49" s="19"/>
      <c r="K49" s="46">
        <v>1.0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MBK  - (США) rio2k</v>
      </c>
      <c r="V49" s="12" t="str">
        <f t="shared" si="11"/>
        <v>1:0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Djack</v>
      </c>
      <c r="F50" s="46" t="str">
        <f t="shared" si="40"/>
        <v>rio2k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Djack  - (США) rio2k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Djack</v>
      </c>
      <c r="F51" s="46" t="str">
        <f t="shared" si="40"/>
        <v>rio2k</v>
      </c>
      <c r="G51" s="39">
        <f t="shared" si="8"/>
        <v>3</v>
      </c>
      <c r="H51" s="19"/>
      <c r="I51" s="39">
        <f t="shared" si="41"/>
        <v>2</v>
      </c>
      <c r="J51" s="19"/>
      <c r="K51" s="46">
        <v>3.0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Djack  - (США) rio2k</v>
      </c>
      <c r="V51" s="12" t="str">
        <f t="shared" si="11"/>
        <v>3:2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Djack</v>
      </c>
      <c r="F52" s="46" t="str">
        <f t="shared" ref="F52:F53" si="45">$E$4</f>
        <v>MBK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Djack  - (Канада) MBK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Djack</v>
      </c>
      <c r="F53" s="46" t="str">
        <f t="shared" si="45"/>
        <v>MBK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Djack  - (Канада) MBK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12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7</v>
      </c>
      <c r="AK3" s="22">
        <f t="array" ref="AK3">SUMIF('ТУР1'!home,AF3,'ТУР2'!homescore)+SUMIF('ТУР2'!visitor,AF3,'ТУР2'!visitorscore)</f>
        <v>41</v>
      </c>
      <c r="AL3" s="27">
        <f t="array" ref="AL3">SUMIF('ТУР1'!home,AF3,'ТУР2'!visitorscore)+SUMIF('ТУР2'!visitor,AF3,'ТУР2'!homescore)</f>
        <v>35</v>
      </c>
      <c r="AM3" s="27">
        <f t="shared" ref="AM3:AM5" si="2">AK3-AL3</f>
        <v>6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4500060041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45</v>
      </c>
      <c r="AA4" s="20">
        <f t="array" ref="AA4">VLOOKUP($U4,$AF$3:$AN$5,7,0)</f>
        <v>29</v>
      </c>
      <c r="AB4" s="20">
        <f t="array" ref="AB4">VLOOKUP($U4,$AF$3:$AN$5,8,0)</f>
        <v>16</v>
      </c>
      <c r="AC4" s="20">
        <f t="array" ref="AC4">VLOOKUP($U4,$AF$3:$AN$5,9,0)</f>
        <v>50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45</v>
      </c>
      <c r="AL4" s="27">
        <f t="array" ref="AL4">SUMIF('ТУР1'!home,AF4,'ТУР2'!visitorscore)+SUMIF('ТУР2'!visitor,AF4,'ТУР2'!homescore)</f>
        <v>29</v>
      </c>
      <c r="AM4" s="27">
        <f t="shared" si="2"/>
        <v>16</v>
      </c>
      <c r="AN4" s="22">
        <f t="array" ref="AN4">AH4*Options!$B$2+AI4*Options!$B$3+AJ4*Options!$B$4+VLOOKUP(AF4,$E$4:$F$8,2,0)</f>
        <v>50</v>
      </c>
      <c r="AO4" s="28">
        <f t="shared" si="3"/>
        <v>5000160045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9</v>
      </c>
      <c r="Y5" s="20">
        <f t="array" ref="Y5">VLOOKUP($U5,$AF$3:$AN$5,5,0)</f>
        <v>7</v>
      </c>
      <c r="Z5" s="20">
        <f t="array" ref="Z5">VLOOKUP($U5,$AF$3:$AN$5,6,0)</f>
        <v>41</v>
      </c>
      <c r="AA5" s="20">
        <f t="array" ref="AA5">VLOOKUP($U5,$AF$3:$AN$5,7,0)</f>
        <v>35</v>
      </c>
      <c r="AB5" s="20">
        <f t="array" ref="AB5">VLOOKUP($U5,$AF$3:$AN$5,8,0)</f>
        <v>6</v>
      </c>
      <c r="AC5" s="20">
        <f t="array" ref="AC5">VLOOKUP($U5,$AF$3:$AN$5,9,0)</f>
        <v>45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5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5</v>
      </c>
      <c r="AJ5" s="27">
        <f t="array" ref="AJ5">SUM(('ТУР1'!home=AF5)*('ТУР2'!homescore&lt;'ТУР2'!visitorscore),('ТУР2'!visitor=AF5)*('ТУР2'!visitorscore&lt;'ТУР2'!homescore))</f>
        <v>18</v>
      </c>
      <c r="AK5" s="22">
        <f t="array" ref="AK5">SUMIF('ТУР1'!home,AF5,'ТУР2'!homescore)+SUMIF('ТУР2'!visitor,AF5,'ТУР2'!visitorscore)</f>
        <v>26</v>
      </c>
      <c r="AL5" s="27">
        <f t="array" ref="AL5">SUMIF('ТУР1'!home,AF5,'ТУР2'!visitorscore)+SUMIF('ТУР2'!visitor,AF5,'ТУР2'!homescore)</f>
        <v>48</v>
      </c>
      <c r="AM5" s="27">
        <f t="shared" si="2"/>
        <v>-22</v>
      </c>
      <c r="AN5" s="22">
        <f t="array" ref="AN5">AH5*Options!$B$2+AI5*Options!$B$3+AJ5*Options!$B$4+VLOOKUP(AF5,$E$4:$F$8,2,0)</f>
        <v>20</v>
      </c>
      <c r="AO5" s="28">
        <f t="shared" si="3"/>
        <v>1999780026</v>
      </c>
    </row>
    <row r="6">
      <c r="A6" s="12"/>
      <c r="B6" s="12"/>
      <c r="C6" s="29" t="s">
        <v>30</v>
      </c>
      <c r="D6" s="30" t="s">
        <v>48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5</v>
      </c>
      <c r="Y6" s="20">
        <f t="array" ref="Y6">VLOOKUP($U6,$AF$3:$AN$5,5,0)</f>
        <v>18</v>
      </c>
      <c r="Z6" s="20">
        <f t="array" ref="Z6">VLOOKUP($U6,$AF$3:$AN$5,6,0)</f>
        <v>26</v>
      </c>
      <c r="AA6" s="20">
        <f t="array" ref="AA6">VLOOKUP($U6,$AF$3:$AN$5,7,0)</f>
        <v>48</v>
      </c>
      <c r="AB6" s="20">
        <f t="array" ref="AB6">VLOOKUP($U6,$AF$3:$AN$5,8,0)</f>
        <v>-22</v>
      </c>
      <c r="AC6" s="20">
        <f t="array" ref="AC6">VLOOKUP($U6,$AF$3:$AN$5,9,0)</f>
        <v>20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MBK</v>
      </c>
      <c r="F12" s="46" t="str">
        <f t="shared" ref="F12:F17" si="7">$E$5</f>
        <v>rio2k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MBK  - (Чехия) rio2k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MBK</v>
      </c>
      <c r="F13" s="46" t="str">
        <f t="shared" si="7"/>
        <v>rio2k</v>
      </c>
      <c r="G13" s="39">
        <f t="shared" si="8"/>
        <v>3</v>
      </c>
      <c r="H13" s="19"/>
      <c r="I13" s="39">
        <f t="shared" si="9"/>
        <v>3</v>
      </c>
      <c r="J13" s="19"/>
      <c r="K13" s="46">
        <v>3.0</v>
      </c>
      <c r="L13" s="46">
        <v>3.0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MBK  - (Чехия) rio2k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MBK</v>
      </c>
      <c r="F14" s="46" t="str">
        <f t="shared" si="7"/>
        <v>rio2k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MBK  - (Чехия) rio2k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Djack</v>
      </c>
      <c r="F15" s="46" t="str">
        <f t="shared" si="7"/>
        <v>rio2k</v>
      </c>
      <c r="G15" s="39">
        <f t="shared" si="8"/>
        <v>0</v>
      </c>
      <c r="H15" s="19"/>
      <c r="I15" s="39">
        <f t="shared" si="9"/>
        <v>2</v>
      </c>
      <c r="J15" s="19"/>
      <c r="K15" s="46">
        <v>0.0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Djack  - (Чехия) rio2k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Djack</v>
      </c>
      <c r="F16" s="46" t="str">
        <f t="shared" si="7"/>
        <v>rio2k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Djack  - (Чехия) rio2k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Djack</v>
      </c>
      <c r="F17" s="46" t="str">
        <f t="shared" si="7"/>
        <v>rio2k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Djack  - (Чехия) rio2k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Djack</v>
      </c>
      <c r="F18" s="46" t="str">
        <f t="shared" ref="F18:F23" si="15">$E$4</f>
        <v>MBK</v>
      </c>
      <c r="G18" s="39">
        <f t="shared" si="8"/>
        <v>1</v>
      </c>
      <c r="H18" s="19"/>
      <c r="I18" s="39">
        <f t="shared" si="9"/>
        <v>2</v>
      </c>
      <c r="J18" s="19"/>
      <c r="K18" s="46">
        <v>1.0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Djack  - (Финляндия)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Djack</v>
      </c>
      <c r="F19" s="46" t="str">
        <f t="shared" si="15"/>
        <v>MBK</v>
      </c>
      <c r="G19" s="39">
        <f t="shared" si="8"/>
        <v>1</v>
      </c>
      <c r="H19" s="19"/>
      <c r="I19" s="39">
        <f t="shared" ref="I19:I23" si="16">SUM(L19,O19)</f>
        <v>1</v>
      </c>
      <c r="J19" s="19"/>
      <c r="K19" s="46">
        <v>1.0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Djack  - (Финляндия) MBK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Djack</v>
      </c>
      <c r="F20" s="46" t="str">
        <f t="shared" si="15"/>
        <v>MBK</v>
      </c>
      <c r="G20" s="39">
        <f t="shared" si="8"/>
        <v>2</v>
      </c>
      <c r="H20" s="19"/>
      <c r="I20" s="39">
        <f t="shared" si="16"/>
        <v>1</v>
      </c>
      <c r="J20" s="19"/>
      <c r="K20" s="46">
        <v>2.0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Djack  - (Финляндия) MBK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rio2k</v>
      </c>
      <c r="F21" s="46" t="str">
        <f t="shared" si="15"/>
        <v>MBK</v>
      </c>
      <c r="G21" s="39">
        <f t="shared" si="8"/>
        <v>2</v>
      </c>
      <c r="H21" s="19"/>
      <c r="I21" s="39">
        <f t="shared" si="16"/>
        <v>2</v>
      </c>
      <c r="J21" s="19" t="s">
        <v>0</v>
      </c>
      <c r="K21" s="46">
        <v>2.0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rio2k  - (Финляндия) MBK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rio2k</v>
      </c>
      <c r="F22" s="46" t="str">
        <f t="shared" si="15"/>
        <v>MBK</v>
      </c>
      <c r="G22" s="39">
        <f t="shared" si="8"/>
        <v>2</v>
      </c>
      <c r="H22" s="19"/>
      <c r="I22" s="39">
        <f t="shared" si="16"/>
        <v>2</v>
      </c>
      <c r="J22" s="19"/>
      <c r="K22" s="46">
        <v>2.0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rio2k  - (Финляндия) MBK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49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rio2k</v>
      </c>
      <c r="F23" s="46" t="str">
        <f t="shared" si="15"/>
        <v>MBK</v>
      </c>
      <c r="G23" s="39">
        <f t="shared" si="8"/>
        <v>1</v>
      </c>
      <c r="H23" s="19"/>
      <c r="I23" s="39">
        <f t="shared" si="16"/>
        <v>1</v>
      </c>
      <c r="J23" s="19"/>
      <c r="K23" s="46">
        <v>1.0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rio2k  - (Финляндия) MBK</v>
      </c>
      <c r="V23" s="12" t="str">
        <f t="shared" si="11"/>
        <v>1:1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rio2k</v>
      </c>
      <c r="F24" s="62" t="str">
        <f t="shared" ref="F24:F29" si="20">$E$6</f>
        <v>Djack</v>
      </c>
      <c r="G24" s="63">
        <f t="shared" si="8"/>
        <v>1</v>
      </c>
      <c r="H24" s="64"/>
      <c r="I24" s="63">
        <f t="shared" ref="I24:I30" si="21">SUM(L24)</f>
        <v>2</v>
      </c>
      <c r="J24" s="64"/>
      <c r="K24" s="61">
        <v>1.0</v>
      </c>
      <c r="L24" s="61">
        <v>2.0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rio2k  - (Германия) Djack</v>
      </c>
      <c r="V24" s="65" t="str">
        <f t="shared" si="11"/>
        <v>1:2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rio2k</v>
      </c>
      <c r="F25" s="50" t="str">
        <f t="shared" si="20"/>
        <v>Djack</v>
      </c>
      <c r="G25" s="39">
        <f t="shared" si="8"/>
        <v>2</v>
      </c>
      <c r="H25" s="19"/>
      <c r="I25" s="39">
        <f t="shared" si="21"/>
        <v>0</v>
      </c>
      <c r="J25" s="19"/>
      <c r="K25" s="46">
        <v>2.0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rio2k  - (Германия) Djack</v>
      </c>
      <c r="V25" s="12" t="str">
        <f t="shared" si="11"/>
        <v>2:0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rio2k</v>
      </c>
      <c r="F26" s="50" t="str">
        <f t="shared" si="20"/>
        <v>Djack</v>
      </c>
      <c r="G26" s="39">
        <f t="shared" si="8"/>
        <v>2</v>
      </c>
      <c r="H26" s="19"/>
      <c r="I26" s="39">
        <f t="shared" si="21"/>
        <v>0</v>
      </c>
      <c r="J26" s="19"/>
      <c r="K26" s="46">
        <v>2.0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rio2k  - (Германия)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MBK</v>
      </c>
      <c r="F27" s="50" t="str">
        <f t="shared" si="20"/>
        <v>Djack</v>
      </c>
      <c r="G27" s="39">
        <f t="shared" si="8"/>
        <v>3</v>
      </c>
      <c r="H27" s="19"/>
      <c r="I27" s="39">
        <f t="shared" si="21"/>
        <v>1</v>
      </c>
      <c r="J27" s="19"/>
      <c r="K27" s="46">
        <v>3.0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MBK  - (Германия) Djack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MBK</v>
      </c>
      <c r="F28" s="50" t="str">
        <f t="shared" si="20"/>
        <v>Djack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MBK  - (Германия)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MBK</v>
      </c>
      <c r="F29" s="50" t="str">
        <f t="shared" si="20"/>
        <v>Djack</v>
      </c>
      <c r="G29" s="39">
        <f t="shared" si="8"/>
        <v>2</v>
      </c>
      <c r="H29" s="19"/>
      <c r="I29" s="39">
        <f t="shared" si="21"/>
        <v>1</v>
      </c>
      <c r="J29" s="19"/>
      <c r="K29" s="46">
        <v>2.0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MBK  - (Германия) Djack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MBK</v>
      </c>
      <c r="F30" s="46" t="str">
        <f t="shared" ref="F30:F35" si="25">$E$5</f>
        <v>rio2k</v>
      </c>
      <c r="G30" s="39">
        <f t="shared" si="8"/>
        <v>2</v>
      </c>
      <c r="H30" s="19"/>
      <c r="I30" s="39">
        <f t="shared" si="21"/>
        <v>1</v>
      </c>
      <c r="J30" s="19"/>
      <c r="K30" s="46">
        <v>2.0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MBK  - (Чехия) rio2k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MBK</v>
      </c>
      <c r="F31" s="46" t="str">
        <f t="shared" si="25"/>
        <v>rio2k</v>
      </c>
      <c r="G31" s="39">
        <f t="shared" si="8"/>
        <v>0</v>
      </c>
      <c r="H31" s="19"/>
      <c r="I31" s="39">
        <f t="shared" ref="I31:I35" si="26">SUM(L31,O31)</f>
        <v>2</v>
      </c>
      <c r="J31" s="19"/>
      <c r="K31" s="46">
        <v>0.0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MBK  - (Чехия) rio2k</v>
      </c>
      <c r="V31" s="12" t="str">
        <f t="shared" si="11"/>
        <v>0:2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MBK</v>
      </c>
      <c r="F32" s="46" t="str">
        <f t="shared" si="25"/>
        <v>rio2k</v>
      </c>
      <c r="G32" s="39">
        <f t="shared" si="8"/>
        <v>1</v>
      </c>
      <c r="H32" s="19"/>
      <c r="I32" s="39">
        <f t="shared" si="26"/>
        <v>1</v>
      </c>
      <c r="J32" s="19"/>
      <c r="K32" s="66">
        <v>1.0</v>
      </c>
      <c r="L32" s="67">
        <v>1.0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MBK  - (Чехия) rio2k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Djack</v>
      </c>
      <c r="F33" s="46" t="str">
        <f t="shared" si="25"/>
        <v>rio2k</v>
      </c>
      <c r="G33" s="39">
        <f t="shared" si="8"/>
        <v>2</v>
      </c>
      <c r="H33" s="19"/>
      <c r="I33" s="39">
        <f t="shared" si="26"/>
        <v>3</v>
      </c>
      <c r="J33" s="19"/>
      <c r="K33" s="68">
        <v>2.0</v>
      </c>
      <c r="L33" s="46">
        <v>3.0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Djack  - (Чехия) rio2k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Djack</v>
      </c>
      <c r="F34" s="46" t="str">
        <f t="shared" si="25"/>
        <v>rio2k</v>
      </c>
      <c r="G34" s="39">
        <f t="shared" si="8"/>
        <v>0</v>
      </c>
      <c r="H34" s="19"/>
      <c r="I34" s="39">
        <f t="shared" si="26"/>
        <v>2</v>
      </c>
      <c r="J34" s="19"/>
      <c r="K34" s="68">
        <v>0.0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Djack  - (Чехия) rio2k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Djack</v>
      </c>
      <c r="F35" s="46" t="str">
        <f t="shared" si="25"/>
        <v>rio2k</v>
      </c>
      <c r="G35" s="39">
        <f t="shared" si="8"/>
        <v>2</v>
      </c>
      <c r="H35" s="19"/>
      <c r="I35" s="39">
        <f t="shared" si="26"/>
        <v>2</v>
      </c>
      <c r="J35" s="19"/>
      <c r="K35" s="68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Djack  - (Чехия) rio2k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Djack</v>
      </c>
      <c r="F36" s="46" t="str">
        <f t="shared" ref="F36:F41" si="30">$E$4</f>
        <v>MBK</v>
      </c>
      <c r="G36" s="39">
        <f t="shared" si="8"/>
        <v>0</v>
      </c>
      <c r="H36" s="19"/>
      <c r="I36" s="39">
        <f t="shared" ref="I36:I42" si="31">SUM(L36)</f>
        <v>1</v>
      </c>
      <c r="J36" s="19"/>
      <c r="K36" s="66">
        <v>0.0</v>
      </c>
      <c r="L36" s="67">
        <v>1.0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Djack  - (Финляндия) MBK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Djack</v>
      </c>
      <c r="F37" s="46" t="str">
        <f t="shared" si="30"/>
        <v>MBK</v>
      </c>
      <c r="G37" s="39">
        <f t="shared" si="8"/>
        <v>1</v>
      </c>
      <c r="H37" s="19"/>
      <c r="I37" s="39">
        <f t="shared" si="31"/>
        <v>2</v>
      </c>
      <c r="J37" s="19"/>
      <c r="K37" s="68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Djack  - (Финляндия)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Djack</v>
      </c>
      <c r="F38" s="46" t="str">
        <f t="shared" si="30"/>
        <v>MBK</v>
      </c>
      <c r="G38" s="39">
        <f t="shared" si="8"/>
        <v>0</v>
      </c>
      <c r="H38" s="19"/>
      <c r="I38" s="39">
        <f t="shared" si="31"/>
        <v>1</v>
      </c>
      <c r="J38" s="19"/>
      <c r="K38" s="68">
        <v>0.0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Djack  - (Финляндия) MBK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rio2k</v>
      </c>
      <c r="F39" s="46" t="str">
        <f t="shared" si="30"/>
        <v>MBK</v>
      </c>
      <c r="G39" s="39">
        <f t="shared" si="8"/>
        <v>2</v>
      </c>
      <c r="H39" s="19"/>
      <c r="I39" s="39">
        <f t="shared" si="31"/>
        <v>0</v>
      </c>
      <c r="J39" s="19"/>
      <c r="K39" s="46">
        <v>2.0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rio2k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rio2k</v>
      </c>
      <c r="F40" s="46" t="str">
        <f t="shared" si="30"/>
        <v>MBK</v>
      </c>
      <c r="G40" s="39">
        <f t="shared" si="8"/>
        <v>0</v>
      </c>
      <c r="H40" s="19"/>
      <c r="I40" s="39">
        <f t="shared" si="31"/>
        <v>1</v>
      </c>
      <c r="J40" s="19"/>
      <c r="K40" s="46">
        <v>0.0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rio2k  - (Финляндия) MBK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rio2k</v>
      </c>
      <c r="F41" s="46" t="str">
        <f t="shared" si="30"/>
        <v>MBK</v>
      </c>
      <c r="G41" s="39">
        <f t="shared" si="8"/>
        <v>2</v>
      </c>
      <c r="H41" s="19"/>
      <c r="I41" s="39">
        <f t="shared" si="31"/>
        <v>2</v>
      </c>
      <c r="J41" s="19"/>
      <c r="K41" s="46">
        <v>2.0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rio2k  - (Финляндия) MBK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rio2k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rio2k  - (Германия) Djack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rio2k</v>
      </c>
      <c r="F43" s="46" t="str">
        <f t="shared" si="35"/>
        <v>Djack</v>
      </c>
      <c r="G43" s="39">
        <f t="shared" si="8"/>
        <v>3</v>
      </c>
      <c r="H43" s="19"/>
      <c r="I43" s="39">
        <f t="shared" ref="I43:I47" si="36">SUM(L43,O43)</f>
        <v>1</v>
      </c>
      <c r="J43" s="19"/>
      <c r="K43" s="46">
        <v>3.0</v>
      </c>
      <c r="L43" s="46">
        <v>1.0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rio2k  - (Германия) Djack</v>
      </c>
      <c r="V43" s="12" t="str">
        <f t="shared" si="11"/>
        <v>3:1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rio2k</v>
      </c>
      <c r="F44" s="46" t="str">
        <f t="shared" si="35"/>
        <v>Djack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rio2k  - (Германия) Djack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MBK</v>
      </c>
      <c r="F45" s="46" t="str">
        <f t="shared" si="35"/>
        <v>Djack</v>
      </c>
      <c r="G45" s="39">
        <f t="shared" si="8"/>
        <v>1</v>
      </c>
      <c r="H45" s="19"/>
      <c r="I45" s="39">
        <f t="shared" si="36"/>
        <v>2</v>
      </c>
      <c r="J45" s="19"/>
      <c r="K45" s="46">
        <v>1.0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MBK  - (Германия) Djack</v>
      </c>
      <c r="V45" s="12" t="str">
        <f t="shared" si="11"/>
        <v>1:2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MBK</v>
      </c>
      <c r="F46" s="46" t="str">
        <f t="shared" si="35"/>
        <v>Djack</v>
      </c>
      <c r="G46" s="39">
        <f t="shared" si="8"/>
        <v>1</v>
      </c>
      <c r="H46" s="19"/>
      <c r="I46" s="39">
        <f t="shared" si="36"/>
        <v>2</v>
      </c>
      <c r="J46" s="19"/>
      <c r="K46" s="46">
        <v>1.0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MBK  - (Германия) Djack</v>
      </c>
      <c r="V46" s="12" t="str">
        <f t="shared" si="11"/>
        <v>1:2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MBK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2</v>
      </c>
      <c r="J47" s="19"/>
      <c r="K47" s="46">
        <v>2.0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MBK  - (Германия) Djack</v>
      </c>
      <c r="V47" s="12" t="str">
        <f t="shared" si="11"/>
        <v>2:2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MBK</v>
      </c>
      <c r="F48" s="46" t="str">
        <f t="shared" ref="F48:F51" si="40">$E$5</f>
        <v>rio2k</v>
      </c>
      <c r="G48" s="39">
        <f t="shared" si="8"/>
        <v>2</v>
      </c>
      <c r="H48" s="19"/>
      <c r="I48" s="39">
        <f>SUM(L48)</f>
        <v>0</v>
      </c>
      <c r="J48" s="19"/>
      <c r="K48" s="46">
        <v>2.0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MBK  - (Чехия) rio2k</v>
      </c>
      <c r="V48" s="12" t="str">
        <f t="shared" si="11"/>
        <v>2:0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MBK</v>
      </c>
      <c r="F49" s="46" t="str">
        <f t="shared" si="40"/>
        <v>rio2k</v>
      </c>
      <c r="G49" s="39">
        <f t="shared" si="8"/>
        <v>1</v>
      </c>
      <c r="H49" s="19"/>
      <c r="I49" s="39">
        <f t="shared" ref="I49:I53" si="41">SUM(L49,O49)</f>
        <v>0</v>
      </c>
      <c r="J49" s="19"/>
      <c r="K49" s="46">
        <v>1.0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MBK  - (Чехия) rio2k</v>
      </c>
      <c r="V49" s="12" t="str">
        <f t="shared" si="11"/>
        <v>1:0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Djack</v>
      </c>
      <c r="F50" s="46" t="str">
        <f t="shared" si="40"/>
        <v>rio2k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Djack  - (Чехия) rio2k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Djack</v>
      </c>
      <c r="F51" s="46" t="str">
        <f t="shared" si="40"/>
        <v>rio2k</v>
      </c>
      <c r="G51" s="39">
        <f t="shared" si="8"/>
        <v>0</v>
      </c>
      <c r="H51" s="19"/>
      <c r="I51" s="39">
        <f t="shared" si="41"/>
        <v>2</v>
      </c>
      <c r="J51" s="19"/>
      <c r="K51" s="46">
        <v>0.0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Djack  - (Чехия) rio2k</v>
      </c>
      <c r="V51" s="12" t="str">
        <f t="shared" si="11"/>
        <v>0:2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Djack</v>
      </c>
      <c r="F52" s="46" t="str">
        <f t="shared" ref="F52:F53" si="45">$E$4</f>
        <v>MBK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Djack  - (Финляндия) MBK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Djack</v>
      </c>
      <c r="F53" s="46" t="str">
        <f t="shared" si="45"/>
        <v>MBK</v>
      </c>
      <c r="G53" s="39">
        <f t="shared" si="8"/>
        <v>1</v>
      </c>
      <c r="H53" s="19"/>
      <c r="I53" s="39">
        <f t="shared" si="41"/>
        <v>1</v>
      </c>
      <c r="J53" s="19"/>
      <c r="K53" s="46">
        <v>1.0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Djack  - (Финляндия) MBK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Slippers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13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26</v>
      </c>
      <c r="AL3" s="27">
        <f t="array" ref="AL3">SUMIF('ТУР3'!home,AF3,'ТУР3'!visitorscore)+SUMIF('ТУР3'!visitor,AF3,'ТУР3'!homescore)</f>
        <v>29</v>
      </c>
      <c r="AM3" s="27">
        <f t="shared" ref="AM3:AM5" si="2">AK3-AL3</f>
        <v>-3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3099970026</v>
      </c>
    </row>
    <row r="4">
      <c r="A4" s="12"/>
      <c r="B4" s="12"/>
      <c r="C4" s="29" t="s">
        <v>52</v>
      </c>
      <c r="D4" s="33" t="s">
        <v>53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14</v>
      </c>
      <c r="Y4" s="20">
        <f t="array" ref="Y4">VLOOKUP($U4,$AF$3:$AN$5,5,0)</f>
        <v>5</v>
      </c>
      <c r="Z4" s="20">
        <f t="array" ref="Z4">VLOOKUP($U4,$AF$3:$AN$5,6,0)</f>
        <v>26</v>
      </c>
      <c r="AA4" s="20">
        <f t="array" ref="AA4">VLOOKUP($U4,$AF$3:$AN$5,7,0)</f>
        <v>23</v>
      </c>
      <c r="AB4" s="20">
        <f t="array" ref="AB4">VLOOKUP($U4,$AF$3:$AN$5,8,0)</f>
        <v>3</v>
      </c>
      <c r="AC4" s="20">
        <f t="array" ref="AC4">VLOOKUP($U4,$AF$3:$AN$5,9,0)</f>
        <v>41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10</v>
      </c>
      <c r="AK4" s="22">
        <f t="array" ref="AK4">SUMIF('ТУР3'!home,AF4,'ТУР3'!homescore)+SUMIF('ТУР3'!visitor,AF4,'ТУР3'!visitorscore)</f>
        <v>32</v>
      </c>
      <c r="AL4" s="27">
        <f t="array" ref="AL4">SUMIF('ТУР3'!home,AF4,'ТУР3'!visitorscore)+SUMIF('ТУР3'!visitor,AF4,'ТУР3'!homescore)</f>
        <v>32</v>
      </c>
      <c r="AM4" s="27">
        <f t="shared" si="2"/>
        <v>0</v>
      </c>
      <c r="AN4" s="22">
        <f t="array" ref="AN4">AH4*Options!$B$2+AI4*Options!$B$3+AJ4*Options!$B$4+VLOOKUP(AF4,$E$4:$F$8,2,0)</f>
        <v>36</v>
      </c>
      <c r="AO4" s="28">
        <f t="shared" si="3"/>
        <v>3600000032</v>
      </c>
    </row>
    <row r="5">
      <c r="A5" s="12"/>
      <c r="B5" s="12"/>
      <c r="C5" s="29" t="s">
        <v>55</v>
      </c>
      <c r="D5" s="33" t="s">
        <v>25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32</v>
      </c>
      <c r="AA5" s="20">
        <f t="array" ref="AA5">VLOOKUP($U5,$AF$3:$AN$5,7,0)</f>
        <v>32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14</v>
      </c>
      <c r="AJ5" s="27">
        <f t="array" ref="AJ5">SUM(('ТУР3'!home=AF5)*('ТУР3'!homescore&lt;'ТУР3'!visitorscore),('ТУР3'!visitor=AF5)*('ТУР3'!visitorscore&lt;'ТУР3'!homescore))</f>
        <v>5</v>
      </c>
      <c r="AK5" s="22">
        <f t="array" ref="AK5">SUMIF('ТУР3'!home,AF5,'ТУР3'!homescore)+SUMIF('ТУР3'!visitor,AF5,'ТУР3'!visitorscore)</f>
        <v>26</v>
      </c>
      <c r="AL5" s="27">
        <f t="array" ref="AL5">SUMIF('ТУР3'!home,AF5,'ТУР3'!visitorscore)+SUMIF('ТУР3'!visitor,AF5,'ТУР3'!homescore)</f>
        <v>23</v>
      </c>
      <c r="AM5" s="27">
        <f t="shared" si="2"/>
        <v>3</v>
      </c>
      <c r="AN5" s="22">
        <f t="array" ref="AN5">AH5*Options!$B$2+AI5*Options!$B$3+AJ5*Options!$B$4+VLOOKUP(AF5,$E$4:$F$8,2,0)</f>
        <v>41</v>
      </c>
      <c r="AO5" s="28">
        <f t="shared" si="3"/>
        <v>4100030026</v>
      </c>
    </row>
    <row r="6">
      <c r="A6" s="12"/>
      <c r="B6" s="12"/>
      <c r="C6" s="29" t="s">
        <v>57</v>
      </c>
      <c r="D6" s="33" t="s">
        <v>28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13</v>
      </c>
      <c r="Y6" s="20">
        <f t="array" ref="Y6">VLOOKUP($U6,$AF$3:$AN$5,5,0)</f>
        <v>9</v>
      </c>
      <c r="Z6" s="20">
        <f t="array" ref="Z6">VLOOKUP($U6,$AF$3:$AN$5,6,0)</f>
        <v>26</v>
      </c>
      <c r="AA6" s="20">
        <f t="array" ref="AA6">VLOOKUP($U6,$AF$3:$AN$5,7,0)</f>
        <v>29</v>
      </c>
      <c r="AB6" s="20">
        <f t="array" ref="AB6">VLOOKUP($U6,$AF$3:$AN$5,8,0)</f>
        <v>-3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Slippers</v>
      </c>
      <c r="F12" s="46" t="str">
        <f t="shared" ref="F12:F17" si="7">$E$5</f>
        <v>nea1r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199.0</v>
      </c>
      <c r="U12" s="73" t="str">
        <f t="shared" ref="U12:U53" si="10">TEXT(B12,"h:mm")&amp;" "&amp;($C$1)&amp;" ("&amp;C12&amp;") "&amp;E12&amp;" "&amp;" - ("&amp;D12&amp;") "&amp;F12&amp;""</f>
        <v>14:00 Bullet shot Cup (Швейцария) Slippers  - (Канада) nea1r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Slippers</v>
      </c>
      <c r="F13" s="46" t="str">
        <f t="shared" si="7"/>
        <v>nea1r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Slippers  - (Канада) nea1r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Slippers</v>
      </c>
      <c r="F14" s="46" t="str">
        <f t="shared" si="7"/>
        <v>nea1r</v>
      </c>
      <c r="G14" s="39">
        <f t="shared" si="8"/>
        <v>1</v>
      </c>
      <c r="H14" s="19"/>
      <c r="I14" s="39">
        <f t="shared" si="9"/>
        <v>0</v>
      </c>
      <c r="J14" s="19"/>
      <c r="K14" s="46">
        <v>1.0</v>
      </c>
      <c r="L14" s="46">
        <v>0.0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Slippers  - (Канада) nea1r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Lucky</v>
      </c>
      <c r="F15" s="46" t="str">
        <f t="shared" si="7"/>
        <v>nea1r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Lucky  - (Канада) nea1r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Lucky</v>
      </c>
      <c r="F16" s="46" t="str">
        <f t="shared" si="7"/>
        <v>nea1r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Lucky  - (Канада) nea1r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Lucky</v>
      </c>
      <c r="F17" s="46" t="str">
        <f t="shared" si="7"/>
        <v>nea1r</v>
      </c>
      <c r="G17" s="39">
        <f t="shared" si="8"/>
        <v>0</v>
      </c>
      <c r="H17" s="19"/>
      <c r="I17" s="39">
        <f t="shared" si="9"/>
        <v>2</v>
      </c>
      <c r="J17" s="19"/>
      <c r="K17" s="46">
        <v>0.0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Lucky  - (Канада) nea1r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Lucky</v>
      </c>
      <c r="F18" s="46" t="str">
        <f t="shared" ref="F18:F23" si="15">$E$4</f>
        <v>Slippers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Lucky  - (Швейцария) Slippers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Lucky</v>
      </c>
      <c r="F19" s="46" t="str">
        <f t="shared" si="15"/>
        <v>Slippers</v>
      </c>
      <c r="G19" s="39">
        <f t="shared" si="8"/>
        <v>0</v>
      </c>
      <c r="H19" s="19"/>
      <c r="I19" s="39">
        <f t="shared" ref="I19:I23" si="16">SUM(L19,O19)</f>
        <v>0</v>
      </c>
      <c r="J19" s="19"/>
      <c r="K19" s="46">
        <v>0.0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Lucky  - (Швейцария) Slippers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Lucky</v>
      </c>
      <c r="F20" s="46" t="str">
        <f t="shared" si="15"/>
        <v>Slippers</v>
      </c>
      <c r="G20" s="39">
        <f t="shared" si="8"/>
        <v>1</v>
      </c>
      <c r="H20" s="19"/>
      <c r="I20" s="39">
        <f t="shared" si="16"/>
        <v>0</v>
      </c>
      <c r="J20" s="19"/>
      <c r="K20" s="46">
        <v>1.0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Lucky  - (Швейцария) Slippers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nea1r</v>
      </c>
      <c r="F21" s="46" t="str">
        <f t="shared" si="15"/>
        <v>Slippers</v>
      </c>
      <c r="G21" s="39">
        <f t="shared" si="8"/>
        <v>2</v>
      </c>
      <c r="H21" s="19"/>
      <c r="I21" s="39">
        <f t="shared" si="16"/>
        <v>0</v>
      </c>
      <c r="J21" s="19"/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nea1r  - (Швейцария) Slippers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nea1r</v>
      </c>
      <c r="F22" s="46" t="str">
        <f t="shared" si="15"/>
        <v>Slippers</v>
      </c>
      <c r="G22" s="39">
        <f t="shared" si="8"/>
        <v>2</v>
      </c>
      <c r="H22" s="19"/>
      <c r="I22" s="39">
        <f t="shared" si="16"/>
        <v>2</v>
      </c>
      <c r="J22" s="19"/>
      <c r="K22" s="46">
        <v>2.0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nea1r  - (Швейцария) Slippers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nea1r</v>
      </c>
      <c r="F23" s="46" t="str">
        <f t="shared" si="15"/>
        <v>Slippers</v>
      </c>
      <c r="G23" s="39">
        <f t="shared" si="8"/>
        <v>0</v>
      </c>
      <c r="H23" s="19"/>
      <c r="I23" s="39">
        <f t="shared" si="16"/>
        <v>1</v>
      </c>
      <c r="J23" s="19"/>
      <c r="K23" s="46">
        <v>0.0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nea1r  - (Швейцария) Slippers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nea1r</v>
      </c>
      <c r="F24" s="50" t="str">
        <f t="shared" ref="F24:F29" si="20">$E$6</f>
        <v>Lucky</v>
      </c>
      <c r="G24" s="39">
        <f t="shared" si="8"/>
        <v>2</v>
      </c>
      <c r="H24" s="19"/>
      <c r="I24" s="39">
        <f t="shared" ref="I24:I30" si="21">SUM(L24)</f>
        <v>1</v>
      </c>
      <c r="J24" s="19"/>
      <c r="K24" s="46">
        <v>2.0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nea1r  - (США) Lucky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nea1r</v>
      </c>
      <c r="F25" s="50" t="str">
        <f t="shared" si="20"/>
        <v>Lucky</v>
      </c>
      <c r="G25" s="39">
        <f t="shared" si="8"/>
        <v>1</v>
      </c>
      <c r="H25" s="19"/>
      <c r="I25" s="39">
        <f t="shared" si="21"/>
        <v>2</v>
      </c>
      <c r="J25" s="19"/>
      <c r="K25" s="74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nea1r  - (США) Lucky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nea1r</v>
      </c>
      <c r="F26" s="50" t="str">
        <f t="shared" si="20"/>
        <v>Lucky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nea1r  - (США) Lucky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Slippers</v>
      </c>
      <c r="F27" s="50" t="str">
        <f t="shared" si="20"/>
        <v>Lucky</v>
      </c>
      <c r="G27" s="39">
        <f t="shared" si="8"/>
        <v>1</v>
      </c>
      <c r="H27" s="19"/>
      <c r="I27" s="39">
        <f t="shared" si="21"/>
        <v>1</v>
      </c>
      <c r="J27" s="19"/>
      <c r="K27" s="46">
        <v>1.0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Slippers  - (США) Lucky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Slippers</v>
      </c>
      <c r="F28" s="50" t="str">
        <f t="shared" si="20"/>
        <v>Lucky</v>
      </c>
      <c r="G28" s="39">
        <f t="shared" si="8"/>
        <v>0</v>
      </c>
      <c r="H28" s="19"/>
      <c r="I28" s="39">
        <f t="shared" si="21"/>
        <v>0</v>
      </c>
      <c r="J28" s="19"/>
      <c r="K28" s="46">
        <v>0.0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Slippers  - (США) Lucky</v>
      </c>
      <c r="V28" s="12" t="str">
        <f t="shared" si="11"/>
        <v>0:0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Slippers</v>
      </c>
      <c r="F29" s="50" t="str">
        <f t="shared" si="20"/>
        <v>Lucky</v>
      </c>
      <c r="G29" s="39">
        <f t="shared" si="8"/>
        <v>0</v>
      </c>
      <c r="H29" s="19"/>
      <c r="I29" s="39">
        <f t="shared" si="21"/>
        <v>1</v>
      </c>
      <c r="J29" s="19"/>
      <c r="K29" s="46">
        <v>0.0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Slippers  - (США) Lucky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Slippers</v>
      </c>
      <c r="F30" s="46" t="str">
        <f t="shared" ref="F30:F35" si="25">$E$5</f>
        <v>nea1r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Slippers  - (Канада) nea1r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Slippers</v>
      </c>
      <c r="F31" s="46" t="str">
        <f t="shared" si="25"/>
        <v>nea1r</v>
      </c>
      <c r="G31" s="39">
        <f t="shared" si="8"/>
        <v>3</v>
      </c>
      <c r="H31" s="19"/>
      <c r="I31" s="39">
        <f t="shared" ref="I31:I35" si="26">SUM(L31,O31)</f>
        <v>1</v>
      </c>
      <c r="J31" s="19"/>
      <c r="K31" s="46">
        <v>3.0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Slippers  - (Канада) nea1r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Slippers</v>
      </c>
      <c r="F32" s="46" t="str">
        <f t="shared" si="25"/>
        <v>nea1r</v>
      </c>
      <c r="G32" s="39">
        <f t="shared" si="8"/>
        <v>1</v>
      </c>
      <c r="H32" s="19"/>
      <c r="I32" s="39">
        <f t="shared" si="26"/>
        <v>0</v>
      </c>
      <c r="J32" s="19"/>
      <c r="K32" s="46">
        <v>1.0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Slippers  - (Канада) nea1r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Lucky</v>
      </c>
      <c r="F33" s="46" t="str">
        <f t="shared" si="25"/>
        <v>nea1r</v>
      </c>
      <c r="G33" s="39">
        <f t="shared" si="8"/>
        <v>3</v>
      </c>
      <c r="H33" s="19"/>
      <c r="I33" s="39">
        <f t="shared" si="26"/>
        <v>1</v>
      </c>
      <c r="J33" s="19"/>
      <c r="K33" s="46">
        <v>3.0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Lucky  - (Канада) nea1r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Lucky</v>
      </c>
      <c r="F34" s="46" t="str">
        <f t="shared" si="25"/>
        <v>nea1r</v>
      </c>
      <c r="G34" s="39">
        <f t="shared" si="8"/>
        <v>1</v>
      </c>
      <c r="H34" s="19"/>
      <c r="I34" s="39">
        <f t="shared" si="26"/>
        <v>0</v>
      </c>
      <c r="J34" s="19"/>
      <c r="K34" s="46">
        <v>1.0</v>
      </c>
      <c r="L34" s="46">
        <v>0.0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Lucky  - (Канада) nea1r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Lucky</v>
      </c>
      <c r="F35" s="46" t="str">
        <f t="shared" si="25"/>
        <v>nea1r</v>
      </c>
      <c r="G35" s="39">
        <f t="shared" si="8"/>
        <v>0</v>
      </c>
      <c r="H35" s="19"/>
      <c r="I35" s="39">
        <f t="shared" si="26"/>
        <v>1</v>
      </c>
      <c r="J35" s="19"/>
      <c r="K35" s="46">
        <v>0.0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Lucky  - (Канада) nea1r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Lucky</v>
      </c>
      <c r="F36" s="46" t="str">
        <f t="shared" ref="F36:F41" si="30">$E$4</f>
        <v>Slippers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Lucky  - (Швейцария) Slippers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Lucky</v>
      </c>
      <c r="F37" s="46" t="str">
        <f t="shared" si="30"/>
        <v>Slippers</v>
      </c>
      <c r="G37" s="39">
        <f t="shared" si="8"/>
        <v>1</v>
      </c>
      <c r="H37" s="19"/>
      <c r="I37" s="39">
        <f t="shared" si="31"/>
        <v>1</v>
      </c>
      <c r="J37" s="19"/>
      <c r="K37" s="46">
        <v>1.0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Lucky  - (Швейцария) Slippers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Lucky</v>
      </c>
      <c r="F38" s="46" t="str">
        <f t="shared" si="30"/>
        <v>Slippers</v>
      </c>
      <c r="G38" s="39">
        <f t="shared" si="8"/>
        <v>0</v>
      </c>
      <c r="H38" s="19"/>
      <c r="I38" s="39">
        <f t="shared" si="31"/>
        <v>2</v>
      </c>
      <c r="J38" s="19"/>
      <c r="K38" s="46">
        <v>0.0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Lucky  - (Швейцария) Slippers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nea1r</v>
      </c>
      <c r="F39" s="46" t="str">
        <f t="shared" si="30"/>
        <v>Slippers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nea1r  - (Швейцария) Slippers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nea1r</v>
      </c>
      <c r="F40" s="46" t="str">
        <f t="shared" si="30"/>
        <v>Slippers</v>
      </c>
      <c r="G40" s="39">
        <f t="shared" si="8"/>
        <v>2</v>
      </c>
      <c r="H40" s="19"/>
      <c r="I40" s="39">
        <f t="shared" si="31"/>
        <v>1</v>
      </c>
      <c r="J40" s="19"/>
      <c r="K40" s="46">
        <v>2.0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nea1r  - (Швейцария) Slippers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nea1r</v>
      </c>
      <c r="F41" s="46" t="str">
        <f t="shared" si="30"/>
        <v>Slippers</v>
      </c>
      <c r="G41" s="39">
        <f t="shared" si="8"/>
        <v>2</v>
      </c>
      <c r="H41" s="19"/>
      <c r="I41" s="39">
        <f t="shared" si="31"/>
        <v>3</v>
      </c>
      <c r="J41" s="19"/>
      <c r="K41" s="46">
        <v>2.0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nea1r  - (Швейцария) Slippers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nea1r</v>
      </c>
      <c r="F42" s="46" t="str">
        <f t="shared" ref="F42:F47" si="35">$E$6</f>
        <v>Lucky</v>
      </c>
      <c r="G42" s="39">
        <f t="shared" si="8"/>
        <v>0</v>
      </c>
      <c r="H42" s="19"/>
      <c r="I42" s="39">
        <f t="shared" si="31"/>
        <v>0</v>
      </c>
      <c r="J42" s="19"/>
      <c r="K42" s="46">
        <v>0.0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nea1r  - (США) Lucky</v>
      </c>
      <c r="V42" s="12" t="str">
        <f t="shared" si="11"/>
        <v>0:0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nea1r</v>
      </c>
      <c r="F43" s="46" t="str">
        <f t="shared" si="35"/>
        <v>Lucky</v>
      </c>
      <c r="G43" s="39">
        <f t="shared" si="8"/>
        <v>2</v>
      </c>
      <c r="H43" s="19"/>
      <c r="I43" s="39">
        <f t="shared" ref="I43:I47" si="36">SUM(L43,O43)</f>
        <v>1</v>
      </c>
      <c r="J43" s="19"/>
      <c r="K43" s="46">
        <v>2.0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nea1r  - (США) Lucky</v>
      </c>
      <c r="V43" s="12" t="str">
        <f t="shared" si="11"/>
        <v>2:1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nea1r</v>
      </c>
      <c r="F44" s="46" t="str">
        <f t="shared" si="35"/>
        <v>Lucky</v>
      </c>
      <c r="G44" s="39">
        <f t="shared" si="8"/>
        <v>1</v>
      </c>
      <c r="H44" s="19"/>
      <c r="I44" s="39">
        <f t="shared" si="36"/>
        <v>2</v>
      </c>
      <c r="J44" s="19"/>
      <c r="K44" s="46">
        <v>1.0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nea1r  - (США) Lucky</v>
      </c>
      <c r="V44" s="12" t="str">
        <f t="shared" si="11"/>
        <v>1:2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Slippers</v>
      </c>
      <c r="F45" s="46" t="str">
        <f t="shared" si="35"/>
        <v>Lucky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Slippers  - (США) Lucky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Slippers</v>
      </c>
      <c r="F46" s="46" t="str">
        <f t="shared" si="35"/>
        <v>Lucky</v>
      </c>
      <c r="G46" s="39">
        <f t="shared" si="8"/>
        <v>0</v>
      </c>
      <c r="H46" s="19"/>
      <c r="I46" s="39">
        <f t="shared" si="36"/>
        <v>0</v>
      </c>
      <c r="J46" s="19"/>
      <c r="K46" s="46">
        <v>0.0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Slippers  - (США) Lucky</v>
      </c>
      <c r="V46" s="12" t="str">
        <f t="shared" si="11"/>
        <v>0:0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Slippers</v>
      </c>
      <c r="F47" s="46" t="str">
        <f t="shared" si="35"/>
        <v>Lucky</v>
      </c>
      <c r="G47" s="39">
        <f t="shared" si="8"/>
        <v>1</v>
      </c>
      <c r="H47" s="19"/>
      <c r="I47" s="39">
        <f t="shared" si="36"/>
        <v>2</v>
      </c>
      <c r="J47" s="19"/>
      <c r="K47" s="46">
        <v>1.0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Slippers  - (США) Lucky</v>
      </c>
      <c r="V47" s="12" t="str">
        <f t="shared" si="11"/>
        <v>1:2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Slippers</v>
      </c>
      <c r="F48" s="46" t="str">
        <f t="shared" ref="F48:F51" si="40">$E$5</f>
        <v>nea1r</v>
      </c>
      <c r="G48" s="39">
        <f t="shared" si="8"/>
        <v>0</v>
      </c>
      <c r="H48" s="19"/>
      <c r="I48" s="39">
        <f>SUM(L48)</f>
        <v>2</v>
      </c>
      <c r="J48" s="19"/>
      <c r="K48" s="46">
        <v>0.0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Slippers  - (Канада) nea1r</v>
      </c>
      <c r="V48" s="12" t="str">
        <f t="shared" si="11"/>
        <v>0:2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Slippers</v>
      </c>
      <c r="F49" s="46" t="str">
        <f t="shared" si="40"/>
        <v>nea1r</v>
      </c>
      <c r="G49" s="39">
        <f t="shared" si="8"/>
        <v>0</v>
      </c>
      <c r="H49" s="19"/>
      <c r="I49" s="39">
        <f t="shared" ref="I49:I53" si="41">SUM(L49,O49)</f>
        <v>1</v>
      </c>
      <c r="J49" s="19"/>
      <c r="K49" s="46">
        <v>0.0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Slippers  - (Канада) nea1r</v>
      </c>
      <c r="V49" s="12" t="str">
        <f t="shared" si="11"/>
        <v>0:1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Lucky</v>
      </c>
      <c r="F50" s="46" t="str">
        <f t="shared" si="40"/>
        <v>nea1r</v>
      </c>
      <c r="G50" s="39">
        <f t="shared" si="8"/>
        <v>0</v>
      </c>
      <c r="H50" s="19"/>
      <c r="I50" s="39">
        <f t="shared" si="41"/>
        <v>0</v>
      </c>
      <c r="J50" s="19"/>
      <c r="K50" s="46">
        <v>0.0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Lucky  - (Канада) nea1r</v>
      </c>
      <c r="V50" s="12" t="str">
        <f t="shared" si="11"/>
        <v>0:0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Lucky</v>
      </c>
      <c r="F51" s="46" t="str">
        <f t="shared" si="40"/>
        <v>nea1r</v>
      </c>
      <c r="G51" s="39">
        <f t="shared" si="8"/>
        <v>0</v>
      </c>
      <c r="H51" s="19"/>
      <c r="I51" s="39">
        <f t="shared" si="41"/>
        <v>0</v>
      </c>
      <c r="J51" s="19"/>
      <c r="K51" s="46">
        <v>0.0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Lucky  - (Канада) nea1r</v>
      </c>
      <c r="V51" s="12" t="str">
        <f t="shared" si="11"/>
        <v>0:0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Lucky</v>
      </c>
      <c r="F52" s="46" t="str">
        <f t="shared" ref="F52:F53" si="45">$E$4</f>
        <v>Slippers</v>
      </c>
      <c r="G52" s="39">
        <f t="shared" si="8"/>
        <v>0</v>
      </c>
      <c r="H52" s="19"/>
      <c r="I52" s="39">
        <f t="shared" si="41"/>
        <v>0</v>
      </c>
      <c r="J52" s="19"/>
      <c r="K52" s="46">
        <v>0.0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Lucky  - (Швейцария) Slippers</v>
      </c>
      <c r="V52" s="12" t="str">
        <f t="shared" si="11"/>
        <v>0:0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Lucky</v>
      </c>
      <c r="F53" s="46" t="str">
        <f t="shared" si="45"/>
        <v>Slippers</v>
      </c>
      <c r="G53" s="39">
        <f t="shared" si="8"/>
        <v>1</v>
      </c>
      <c r="H53" s="19"/>
      <c r="I53" s="39">
        <f t="shared" si="41"/>
        <v>0</v>
      </c>
      <c r="J53" s="19"/>
      <c r="K53" s="46">
        <v>1.0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Lucky  - (Швейцария) Slippers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45666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45666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Slippers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7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16</v>
      </c>
      <c r="AJ3" s="86">
        <f t="array" ref="AJ3">SUM(('ТУР4'!home=AF3)*('ТУР4'!homescore&lt;'ТУР4'!visitorscore),('ТУР4'!visitor=AF3)*('ТУР4'!visitorscore&lt;'ТУР4'!homescore))</f>
        <v>7</v>
      </c>
      <c r="AK3" s="107">
        <f t="array" ref="AK3">SUMIF('ТУР4'!home,AF3,'ТУР4'!homescore)+SUMIF('ТУР4'!visitor,AF3,'ТУР4'!visitorscore)</f>
        <v>35</v>
      </c>
      <c r="AL3" s="108">
        <f t="array" ref="AL3">SUMIF('ТУР4'!home,AF3,'ТУР4'!visitorscore)+SUMIF('ТУР4'!visitor,AF3,'ТУР4'!homescore)</f>
        <v>34</v>
      </c>
      <c r="AM3" s="86">
        <f t="shared" ref="AM3:AM5" si="2">AK3-AL3</f>
        <v>1</v>
      </c>
      <c r="AN3" s="107">
        <f t="array" ref="AN3">AH3*Options!$B$2+AI3*Options!$B$3+AJ3*Options!$B$4+VLOOKUP(AF3,$E$4:$F$8,2,0)</f>
        <v>37</v>
      </c>
      <c r="AO3" s="87">
        <f t="shared" ref="AO3:AO5" si="3">AK3+AM3*10000+AN3*100000000</f>
        <v>3700010035</v>
      </c>
    </row>
    <row r="4">
      <c r="A4" s="87"/>
      <c r="B4" s="90"/>
      <c r="C4" s="29" t="s">
        <v>52</v>
      </c>
      <c r="D4" s="109" t="s">
        <v>31</v>
      </c>
      <c r="E4" s="31" t="s">
        <v>54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Lucky</v>
      </c>
      <c r="V4" s="103">
        <f t="array" ref="V4">VLOOKUP($U4,$AF$3:$AN$5,2,0)</f>
        <v>30</v>
      </c>
      <c r="W4" s="104">
        <f t="array" ref="W4">VLOOKUP($U4,$AF$3:$AN$5,3,0)</f>
        <v>10</v>
      </c>
      <c r="X4" s="104">
        <f t="array" ref="X4">VLOOKUP($U4,$AF$3:$AN$5,4,0)</f>
        <v>11</v>
      </c>
      <c r="Y4" s="104">
        <f t="array" ref="Y4">VLOOKUP($U4,$AF$3:$AN$5,5,0)</f>
        <v>9</v>
      </c>
      <c r="Z4" s="104">
        <f t="array" ref="Z4">VLOOKUP($U4,$AF$3:$AN$5,6,0)</f>
        <v>36</v>
      </c>
      <c r="AA4" s="104">
        <f t="array" ref="AA4">VLOOKUP($U4,$AF$3:$AN$5,7,0)</f>
        <v>32</v>
      </c>
      <c r="AB4" s="104">
        <f t="array" ref="AB4">VLOOKUP($U4,$AF$3:$AN$5,8,0)</f>
        <v>4</v>
      </c>
      <c r="AC4" s="104">
        <f t="array" ref="AC4">VLOOKUP($U4,$AF$3:$AN$5,9,0)</f>
        <v>41</v>
      </c>
      <c r="AD4" s="28"/>
      <c r="AE4" s="87"/>
      <c r="AF4" s="111" t="str">
        <f t="shared" si="1"/>
        <v>nea1r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8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13</v>
      </c>
      <c r="AJ4" s="86">
        <f t="array" ref="AJ4">SUM(('ТУР4'!home=AF4)*('ТУР4'!homescore&lt;'ТУР4'!visitorscore),('ТУР4'!visitor=AF4)*('ТУР4'!visitorscore&lt;'ТУР4'!homescore))</f>
        <v>9</v>
      </c>
      <c r="AK4" s="107">
        <f t="array" ref="AK4">SUMIF('ТУР4'!home,AF4,'ТУР4'!homescore)+SUMIF('ТУР4'!visitor,AF4,'ТУР4'!visitorscore)</f>
        <v>37</v>
      </c>
      <c r="AL4" s="108">
        <f t="array" ref="AL4">SUMIF('ТУР4'!home,AF4,'ТУР4'!visitorscore)+SUMIF('ТУР4'!visitor,AF4,'ТУР4'!homescore)</f>
        <v>42</v>
      </c>
      <c r="AM4" s="86">
        <f t="shared" si="2"/>
        <v>-5</v>
      </c>
      <c r="AN4" s="107">
        <f t="array" ref="AN4">AH4*Options!$B$2+AI4*Options!$B$3+AJ4*Options!$B$4+VLOOKUP(AF4,$E$4:$F$8,2,0)</f>
        <v>37</v>
      </c>
      <c r="AO4" s="87">
        <f t="shared" si="3"/>
        <v>3699950037</v>
      </c>
    </row>
    <row r="5">
      <c r="A5" s="87"/>
      <c r="B5" s="90"/>
      <c r="C5" s="29" t="s">
        <v>55</v>
      </c>
      <c r="D5" s="109" t="s">
        <v>46</v>
      </c>
      <c r="E5" s="31" t="s">
        <v>56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Slippers</v>
      </c>
      <c r="V5" s="103">
        <f t="array" ref="V5">VLOOKUP($U5,$AF$3:$AN$5,2,0)</f>
        <v>30</v>
      </c>
      <c r="W5" s="104">
        <f t="array" ref="W5">VLOOKUP($U5,$AF$3:$AN$5,3,0)</f>
        <v>7</v>
      </c>
      <c r="X5" s="104">
        <f t="array" ref="X5">VLOOKUP($U5,$AF$3:$AN$5,4,0)</f>
        <v>16</v>
      </c>
      <c r="Y5" s="104">
        <f t="array" ref="Y5">VLOOKUP($U5,$AF$3:$AN$5,5,0)</f>
        <v>7</v>
      </c>
      <c r="Z5" s="104">
        <f t="array" ref="Z5">VLOOKUP($U5,$AF$3:$AN$5,6,0)</f>
        <v>35</v>
      </c>
      <c r="AA5" s="104">
        <f t="array" ref="AA5">VLOOKUP($U5,$AF$3:$AN$5,7,0)</f>
        <v>34</v>
      </c>
      <c r="AB5" s="104">
        <f t="array" ref="AB5">VLOOKUP($U5,$AF$3:$AN$5,8,0)</f>
        <v>1</v>
      </c>
      <c r="AC5" s="104">
        <f t="array" ref="AC5">VLOOKUP($U5,$AF$3:$AN$5,9,0)</f>
        <v>37</v>
      </c>
      <c r="AD5" s="28"/>
      <c r="AE5" s="87"/>
      <c r="AF5" s="111" t="str">
        <f t="shared" si="1"/>
        <v>Lucky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10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86">
        <f t="array" ref="AJ5">SUM(('ТУР4'!home=AF5)*('ТУР4'!homescore&lt;'ТУР4'!visitorscore),('ТУР4'!visitor=AF5)*('ТУР4'!visitorscore&lt;'ТУР4'!homescore))</f>
        <v>9</v>
      </c>
      <c r="AK5" s="107">
        <f t="array" ref="AK5">SUMIF('ТУР4'!home,AF5,'ТУР4'!homescore)+SUMIF('ТУР4'!visitor,AF5,'ТУР4'!visitorscore)</f>
        <v>36</v>
      </c>
      <c r="AL5" s="108">
        <f t="array" ref="AL5">SUMIF('ТУР4'!home,AF5,'ТУР4'!visitorscore)+SUMIF('ТУР4'!visitor,AF5,'ТУР4'!homescore)</f>
        <v>32</v>
      </c>
      <c r="AM5" s="86">
        <f t="shared" si="2"/>
        <v>4</v>
      </c>
      <c r="AN5" s="107">
        <f t="array" ref="AN5">AH5*Options!$B$2+AI5*Options!$B$3+AJ5*Options!$B$4+VLOOKUP(AF5,$E$4:$F$8,2,0)</f>
        <v>41</v>
      </c>
      <c r="AO5" s="87">
        <f t="shared" si="3"/>
        <v>4100040036</v>
      </c>
    </row>
    <row r="6">
      <c r="A6" s="87"/>
      <c r="B6" s="90"/>
      <c r="C6" s="29" t="s">
        <v>57</v>
      </c>
      <c r="D6" s="109" t="s">
        <v>47</v>
      </c>
      <c r="E6" s="33" t="s">
        <v>58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nea1r</v>
      </c>
      <c r="V6" s="103">
        <f t="array" ref="V6">VLOOKUP($U6,$AF$3:$AN$5,2,0)</f>
        <v>30</v>
      </c>
      <c r="W6" s="104">
        <f t="array" ref="W6">VLOOKUP($U6,$AF$3:$AN$5,3,0)</f>
        <v>8</v>
      </c>
      <c r="X6" s="104">
        <f t="array" ref="X6">VLOOKUP($U6,$AF$3:$AN$5,4,0)</f>
        <v>13</v>
      </c>
      <c r="Y6" s="104">
        <f t="array" ref="Y6">VLOOKUP($U6,$AF$3:$AN$5,5,0)</f>
        <v>9</v>
      </c>
      <c r="Z6" s="104">
        <f t="array" ref="Z6">VLOOKUP($U6,$AF$3:$AN$5,6,0)</f>
        <v>37</v>
      </c>
      <c r="AA6" s="104">
        <f t="array" ref="AA6">VLOOKUP($U6,$AF$3:$AN$5,7,0)</f>
        <v>42</v>
      </c>
      <c r="AB6" s="104">
        <f t="array" ref="AB6">VLOOKUP($U6,$AF$3:$AN$5,8,0)</f>
        <v>-5</v>
      </c>
      <c r="AC6" s="104">
        <f t="array" ref="AC6">VLOOKUP($U6,$AF$3:$AN$5,9,0)</f>
        <v>37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3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Slippers</v>
      </c>
      <c r="F12" s="117" t="str">
        <f t="shared" ref="F12:F17" si="7">$E$5</f>
        <v>nea1r</v>
      </c>
      <c r="G12" s="115">
        <f t="shared" ref="G12:G56" si="8">SUM(K12)</f>
        <v>1</v>
      </c>
      <c r="H12" s="117"/>
      <c r="I12" s="115">
        <f t="shared" ref="I12:I18" si="9">SUM(L12)</f>
        <v>2</v>
      </c>
      <c r="J12" s="117"/>
      <c r="K12" s="120">
        <v>1.0</v>
      </c>
      <c r="L12" s="122">
        <v>2.0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Slippers  - (Финляндия) nea1r</v>
      </c>
      <c r="V12" s="87" t="str">
        <f t="shared" ref="V12:V56" si="11">TEXT(G12,"0")&amp;":"&amp;TEXT(I12,"0")</f>
        <v>1:2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Slippers</v>
      </c>
      <c r="F13" s="117" t="str">
        <f t="shared" si="7"/>
        <v>nea1r</v>
      </c>
      <c r="G13" s="115">
        <f t="shared" si="8"/>
        <v>1</v>
      </c>
      <c r="H13" s="117"/>
      <c r="I13" s="115">
        <f t="shared" si="9"/>
        <v>2</v>
      </c>
      <c r="J13" s="117"/>
      <c r="K13" s="121">
        <v>1.0</v>
      </c>
      <c r="L13" s="125">
        <v>2.0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Slippers  - (Финляндия) nea1r</v>
      </c>
      <c r="V13" s="87" t="str">
        <f t="shared" si="11"/>
        <v>1:2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Slippers</v>
      </c>
      <c r="F14" s="117" t="str">
        <f t="shared" si="7"/>
        <v>nea1r</v>
      </c>
      <c r="G14" s="115">
        <f t="shared" si="8"/>
        <v>1</v>
      </c>
      <c r="H14" s="117"/>
      <c r="I14" s="115">
        <f t="shared" si="9"/>
        <v>0</v>
      </c>
      <c r="J14" s="117"/>
      <c r="K14" s="121">
        <v>1.0</v>
      </c>
      <c r="L14" s="125">
        <v>0.0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Slippers  - (Финляндия) nea1r</v>
      </c>
      <c r="V14" s="87" t="str">
        <f t="shared" si="11"/>
        <v>1:0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Lucky</v>
      </c>
      <c r="F15" s="117" t="str">
        <f t="shared" si="7"/>
        <v>nea1r</v>
      </c>
      <c r="G15" s="115">
        <f t="shared" si="8"/>
        <v>3</v>
      </c>
      <c r="H15" s="117"/>
      <c r="I15" s="115">
        <f t="shared" si="9"/>
        <v>2</v>
      </c>
      <c r="J15" s="117"/>
      <c r="K15" s="121">
        <v>3.0</v>
      </c>
      <c r="L15" s="125">
        <v>2.0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Lucky  - (Финляндия) nea1r</v>
      </c>
      <c r="V15" s="87" t="str">
        <f t="shared" si="11"/>
        <v>3:2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Lucky</v>
      </c>
      <c r="F16" s="117" t="str">
        <f t="shared" si="7"/>
        <v>nea1r</v>
      </c>
      <c r="G16" s="115">
        <f t="shared" si="8"/>
        <v>0</v>
      </c>
      <c r="H16" s="117"/>
      <c r="I16" s="115">
        <f t="shared" si="9"/>
        <v>1</v>
      </c>
      <c r="J16" s="117"/>
      <c r="K16" s="121">
        <v>0.0</v>
      </c>
      <c r="L16" s="125">
        <v>1.0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Lucky  - (Финляндия) nea1r</v>
      </c>
      <c r="V16" s="87" t="str">
        <f t="shared" si="11"/>
        <v>0:1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Lucky</v>
      </c>
      <c r="F17" s="117" t="str">
        <f t="shared" si="7"/>
        <v>nea1r</v>
      </c>
      <c r="G17" s="115">
        <f t="shared" si="8"/>
        <v>1</v>
      </c>
      <c r="H17" s="117"/>
      <c r="I17" s="115">
        <f t="shared" si="9"/>
        <v>1</v>
      </c>
      <c r="J17" s="117"/>
      <c r="K17" s="117">
        <v>1.0</v>
      </c>
      <c r="L17" s="117">
        <v>1.0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Lucky  - (Финляндия) nea1r</v>
      </c>
      <c r="V17" s="87" t="str">
        <f t="shared" si="11"/>
        <v>1:1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Lucky</v>
      </c>
      <c r="F18" s="117" t="str">
        <f t="shared" ref="F18:F23" si="15">$E$4</f>
        <v>Slippers</v>
      </c>
      <c r="G18" s="115">
        <f t="shared" si="8"/>
        <v>0</v>
      </c>
      <c r="H18" s="117"/>
      <c r="I18" s="115">
        <f t="shared" si="9"/>
        <v>1</v>
      </c>
      <c r="J18" s="117"/>
      <c r="K18" s="120">
        <v>0.0</v>
      </c>
      <c r="L18" s="122">
        <v>1.0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Lucky  - (Швеция) Slippers</v>
      </c>
      <c r="V18" s="87" t="str">
        <f t="shared" si="11"/>
        <v>0:1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Lucky</v>
      </c>
      <c r="F19" s="117" t="str">
        <f t="shared" si="15"/>
        <v>Slippers</v>
      </c>
      <c r="G19" s="115">
        <f t="shared" si="8"/>
        <v>2</v>
      </c>
      <c r="H19" s="117"/>
      <c r="I19" s="115">
        <f t="shared" ref="I19:I23" si="16">SUM(L19,O19)</f>
        <v>1</v>
      </c>
      <c r="J19" s="117"/>
      <c r="K19" s="121">
        <v>2.0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Lucky  - (Швеция) Slippers</v>
      </c>
      <c r="V19" s="87" t="str">
        <f t="shared" si="11"/>
        <v>2:1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Lucky</v>
      </c>
      <c r="F20" s="117" t="str">
        <f t="shared" si="15"/>
        <v>Slippers</v>
      </c>
      <c r="G20" s="115">
        <f t="shared" si="8"/>
        <v>0</v>
      </c>
      <c r="H20" s="117"/>
      <c r="I20" s="115">
        <f t="shared" si="16"/>
        <v>1</v>
      </c>
      <c r="J20" s="117"/>
      <c r="K20" s="121">
        <v>0.0</v>
      </c>
      <c r="L20" s="125">
        <v>1.0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Lucky  - (Швеция) Slippers</v>
      </c>
      <c r="V20" s="87" t="str">
        <f t="shared" si="11"/>
        <v>0:1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nea1r</v>
      </c>
      <c r="F21" s="117" t="str">
        <f t="shared" si="15"/>
        <v>Slippers</v>
      </c>
      <c r="G21" s="115">
        <f t="shared" si="8"/>
        <v>1</v>
      </c>
      <c r="H21" s="117"/>
      <c r="I21" s="115">
        <f t="shared" si="16"/>
        <v>2</v>
      </c>
      <c r="J21" s="117"/>
      <c r="K21" s="121">
        <v>1.0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nea1r  - (Швеция) Slippers</v>
      </c>
      <c r="V21" s="87" t="str">
        <f t="shared" si="11"/>
        <v>1:2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nea1r</v>
      </c>
      <c r="F22" s="117" t="str">
        <f t="shared" si="15"/>
        <v>Slippers</v>
      </c>
      <c r="G22" s="115">
        <f t="shared" si="8"/>
        <v>1</v>
      </c>
      <c r="H22" s="117"/>
      <c r="I22" s="115">
        <f t="shared" si="16"/>
        <v>1</v>
      </c>
      <c r="J22" s="117"/>
      <c r="K22" s="121">
        <v>1.0</v>
      </c>
      <c r="L22" s="125">
        <v>1.0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nea1r  - (Швеция) Slippers</v>
      </c>
      <c r="V22" s="87" t="str">
        <f t="shared" si="11"/>
        <v>1:1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nea1r</v>
      </c>
      <c r="F23" s="117" t="str">
        <f t="shared" si="15"/>
        <v>Slippers</v>
      </c>
      <c r="G23" s="115">
        <f t="shared" si="8"/>
        <v>1</v>
      </c>
      <c r="H23" s="117"/>
      <c r="I23" s="115">
        <f t="shared" si="16"/>
        <v>1</v>
      </c>
      <c r="J23" s="117"/>
      <c r="K23" s="117">
        <v>1.0</v>
      </c>
      <c r="L23" s="117">
        <v>1.0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nea1r  - (Швеция) Slippers</v>
      </c>
      <c r="V23" s="87" t="str">
        <f t="shared" si="11"/>
        <v>1:1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nea1r</v>
      </c>
      <c r="F24" s="126" t="str">
        <f t="shared" ref="F24:F29" si="20">$E$6</f>
        <v>Lucky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nea1r  - (Чехия) Lucky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nea1r</v>
      </c>
      <c r="F25" s="126" t="str">
        <f t="shared" si="20"/>
        <v>Lucky</v>
      </c>
      <c r="G25" s="115">
        <f t="shared" si="8"/>
        <v>1</v>
      </c>
      <c r="H25" s="117"/>
      <c r="I25" s="115">
        <f t="shared" si="21"/>
        <v>0</v>
      </c>
      <c r="J25" s="117"/>
      <c r="K25" s="121">
        <v>1.0</v>
      </c>
      <c r="L25" s="125">
        <v>0.0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nea1r  - (Чехия) Lucky</v>
      </c>
      <c r="V25" s="87" t="str">
        <f t="shared" si="11"/>
        <v>1:0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nea1r</v>
      </c>
      <c r="F26" s="126" t="str">
        <f t="shared" si="20"/>
        <v>Lucky</v>
      </c>
      <c r="G26" s="115">
        <f t="shared" si="8"/>
        <v>0</v>
      </c>
      <c r="H26" s="117"/>
      <c r="I26" s="115">
        <f t="shared" si="21"/>
        <v>2</v>
      </c>
      <c r="J26" s="117"/>
      <c r="K26" s="121">
        <v>0.0</v>
      </c>
      <c r="L26" s="125">
        <v>2.0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nea1r  - (Чехия) Lucky</v>
      </c>
      <c r="V26" s="87" t="str">
        <f t="shared" si="11"/>
        <v>0:2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Slippers</v>
      </c>
      <c r="F27" s="126" t="str">
        <f t="shared" si="20"/>
        <v>Lucky</v>
      </c>
      <c r="G27" s="115">
        <f t="shared" si="8"/>
        <v>1</v>
      </c>
      <c r="H27" s="117"/>
      <c r="I27" s="115">
        <f t="shared" si="21"/>
        <v>1</v>
      </c>
      <c r="J27" s="117"/>
      <c r="K27" s="121">
        <v>1.0</v>
      </c>
      <c r="L27" s="125">
        <v>1.0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Slippers  - (Чехия) Lucky</v>
      </c>
      <c r="V27" s="87" t="str">
        <f t="shared" si="11"/>
        <v>1:1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Slippers</v>
      </c>
      <c r="F28" s="126" t="str">
        <f t="shared" si="20"/>
        <v>Lucky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Slippers  - (Чехия) Lucky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Slippers</v>
      </c>
      <c r="F29" s="126" t="str">
        <f t="shared" si="20"/>
        <v>Lucky</v>
      </c>
      <c r="G29" s="115">
        <f t="shared" si="8"/>
        <v>1</v>
      </c>
      <c r="H29" s="117"/>
      <c r="I29" s="115">
        <f t="shared" si="21"/>
        <v>2</v>
      </c>
      <c r="J29" s="117"/>
      <c r="K29" s="117">
        <v>1.0</v>
      </c>
      <c r="L29" s="117">
        <v>2.0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Slippers  - (Чехия) Lucky</v>
      </c>
      <c r="V29" s="87" t="str">
        <f t="shared" si="11"/>
        <v>1:2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Slippers</v>
      </c>
      <c r="F30" s="117" t="str">
        <f t="shared" ref="F30:F35" si="25">$E$5</f>
        <v>nea1r</v>
      </c>
      <c r="G30" s="115">
        <f t="shared" si="8"/>
        <v>2</v>
      </c>
      <c r="H30" s="117"/>
      <c r="I30" s="115">
        <f t="shared" si="21"/>
        <v>1</v>
      </c>
      <c r="J30" s="117"/>
      <c r="K30" s="120">
        <v>2.0</v>
      </c>
      <c r="L30" s="122">
        <v>1.0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Slippers  - (Финляндия) nea1r</v>
      </c>
      <c r="V30" s="87" t="str">
        <f t="shared" si="11"/>
        <v>2:1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Slippers</v>
      </c>
      <c r="F31" s="117" t="str">
        <f t="shared" si="25"/>
        <v>nea1r</v>
      </c>
      <c r="G31" s="115">
        <f t="shared" si="8"/>
        <v>1</v>
      </c>
      <c r="H31" s="117"/>
      <c r="I31" s="115">
        <f t="shared" ref="I31:I35" si="26">SUM(L31,O31)</f>
        <v>1</v>
      </c>
      <c r="J31" s="117"/>
      <c r="K31" s="121">
        <v>1.0</v>
      </c>
      <c r="L31" s="125">
        <v>1.0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Slippers  - (Финляндия) nea1r</v>
      </c>
      <c r="V31" s="87" t="str">
        <f t="shared" si="11"/>
        <v>1:1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Slippers</v>
      </c>
      <c r="F32" s="117" t="str">
        <f t="shared" si="25"/>
        <v>nea1r</v>
      </c>
      <c r="G32" s="115">
        <f t="shared" si="8"/>
        <v>2</v>
      </c>
      <c r="H32" s="117"/>
      <c r="I32" s="115">
        <f t="shared" si="26"/>
        <v>3</v>
      </c>
      <c r="J32" s="117"/>
      <c r="K32" s="121">
        <v>2.0</v>
      </c>
      <c r="L32" s="125">
        <v>3.0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Slippers  - (Финляндия) nea1r</v>
      </c>
      <c r="V32" s="87" t="str">
        <f t="shared" si="11"/>
        <v>2:3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Lucky</v>
      </c>
      <c r="F33" s="117" t="str">
        <f t="shared" si="25"/>
        <v>nea1r</v>
      </c>
      <c r="G33" s="115">
        <f t="shared" si="8"/>
        <v>1</v>
      </c>
      <c r="H33" s="117"/>
      <c r="I33" s="115">
        <f t="shared" si="26"/>
        <v>2</v>
      </c>
      <c r="J33" s="117"/>
      <c r="K33" s="121">
        <v>1.0</v>
      </c>
      <c r="L33" s="125">
        <v>2.0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Lucky  - (Финляндия) nea1r</v>
      </c>
      <c r="V33" s="87" t="str">
        <f t="shared" si="11"/>
        <v>1:2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Lucky</v>
      </c>
      <c r="F34" s="117" t="str">
        <f t="shared" si="25"/>
        <v>nea1r</v>
      </c>
      <c r="G34" s="115">
        <f t="shared" si="8"/>
        <v>1</v>
      </c>
      <c r="H34" s="117"/>
      <c r="I34" s="115">
        <f t="shared" si="26"/>
        <v>1</v>
      </c>
      <c r="J34" s="117"/>
      <c r="K34" s="121">
        <v>1.0</v>
      </c>
      <c r="L34" s="125">
        <v>1.0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Lucky  - (Финляндия) nea1r</v>
      </c>
      <c r="V34" s="87" t="str">
        <f t="shared" si="11"/>
        <v>1:1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Lucky</v>
      </c>
      <c r="F35" s="117" t="str">
        <f t="shared" si="25"/>
        <v>nea1r</v>
      </c>
      <c r="G35" s="115">
        <f t="shared" si="8"/>
        <v>2</v>
      </c>
      <c r="H35" s="117"/>
      <c r="I35" s="115">
        <f t="shared" si="26"/>
        <v>0</v>
      </c>
      <c r="J35" s="117"/>
      <c r="K35" s="117">
        <v>2.0</v>
      </c>
      <c r="L35" s="117">
        <v>0.0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Lucky  - (Финляндия) nea1r</v>
      </c>
      <c r="V35" s="87" t="str">
        <f t="shared" si="11"/>
        <v>2:0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Lucky</v>
      </c>
      <c r="F36" s="117" t="str">
        <f t="shared" ref="F36:F41" si="30">$E$4</f>
        <v>Slippers</v>
      </c>
      <c r="G36" s="115">
        <f t="shared" si="8"/>
        <v>1</v>
      </c>
      <c r="H36" s="117"/>
      <c r="I36" s="115">
        <f t="shared" ref="I36:I42" si="31">SUM(L36)</f>
        <v>1</v>
      </c>
      <c r="J36" s="117"/>
      <c r="K36" s="120">
        <v>1.0</v>
      </c>
      <c r="L36" s="122">
        <v>1.0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Lucky  - (Швеция) Slippers</v>
      </c>
      <c r="V36" s="87" t="str">
        <f t="shared" si="11"/>
        <v>1:1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Lucky</v>
      </c>
      <c r="F37" s="117" t="str">
        <f t="shared" si="30"/>
        <v>Slippers</v>
      </c>
      <c r="G37" s="115">
        <f t="shared" si="8"/>
        <v>2</v>
      </c>
      <c r="H37" s="117"/>
      <c r="I37" s="115">
        <f t="shared" si="31"/>
        <v>2</v>
      </c>
      <c r="J37" s="117"/>
      <c r="K37" s="121">
        <v>2.0</v>
      </c>
      <c r="L37" s="125">
        <v>2.0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Lucky  - (Швеция) Slippers</v>
      </c>
      <c r="V37" s="87" t="str">
        <f t="shared" si="11"/>
        <v>2:2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Lucky</v>
      </c>
      <c r="F38" s="117" t="str">
        <f t="shared" si="30"/>
        <v>Slippers</v>
      </c>
      <c r="G38" s="115">
        <f t="shared" si="8"/>
        <v>0</v>
      </c>
      <c r="H38" s="117"/>
      <c r="I38" s="115">
        <f t="shared" si="31"/>
        <v>0</v>
      </c>
      <c r="J38" s="117"/>
      <c r="K38" s="121">
        <v>0.0</v>
      </c>
      <c r="L38" s="125">
        <v>0.0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Lucky  - (Швеция) Slippers</v>
      </c>
      <c r="V38" s="87" t="str">
        <f t="shared" si="11"/>
        <v>0:0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nea1r</v>
      </c>
      <c r="F39" s="117" t="str">
        <f t="shared" si="30"/>
        <v>Slippers</v>
      </c>
      <c r="G39" s="115">
        <f t="shared" si="8"/>
        <v>1</v>
      </c>
      <c r="H39" s="117"/>
      <c r="I39" s="115">
        <f t="shared" si="31"/>
        <v>1</v>
      </c>
      <c r="J39" s="117"/>
      <c r="K39" s="121">
        <v>1.0</v>
      </c>
      <c r="L39" s="125">
        <v>1.0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nea1r  - (Швеция) Slippers</v>
      </c>
      <c r="V39" s="87" t="str">
        <f t="shared" si="11"/>
        <v>1:1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nea1r</v>
      </c>
      <c r="F40" s="117" t="str">
        <f t="shared" si="30"/>
        <v>Slippers</v>
      </c>
      <c r="G40" s="115">
        <f t="shared" si="8"/>
        <v>1</v>
      </c>
      <c r="H40" s="117"/>
      <c r="I40" s="115">
        <f t="shared" si="31"/>
        <v>1</v>
      </c>
      <c r="J40" s="117"/>
      <c r="K40" s="121">
        <v>1.0</v>
      </c>
      <c r="L40" s="125">
        <v>1.0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nea1r  - (Швеция) Slippers</v>
      </c>
      <c r="V40" s="87" t="str">
        <f t="shared" si="11"/>
        <v>1:1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nea1r</v>
      </c>
      <c r="F41" s="117" t="str">
        <f t="shared" si="30"/>
        <v>Slippers</v>
      </c>
      <c r="G41" s="115">
        <f t="shared" si="8"/>
        <v>2</v>
      </c>
      <c r="H41" s="117"/>
      <c r="I41" s="115">
        <f t="shared" si="31"/>
        <v>2</v>
      </c>
      <c r="J41" s="117"/>
      <c r="K41" s="117">
        <v>2.0</v>
      </c>
      <c r="L41" s="117">
        <v>2.0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nea1r  - (Швеция) Slippers</v>
      </c>
      <c r="V41" s="87" t="str">
        <f t="shared" si="11"/>
        <v>2:2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nea1r</v>
      </c>
      <c r="F42" s="117" t="str">
        <f t="shared" ref="F42:F47" si="35">$E$6</f>
        <v>Lucky</v>
      </c>
      <c r="G42" s="115">
        <f t="shared" si="8"/>
        <v>0</v>
      </c>
      <c r="H42" s="117"/>
      <c r="I42" s="115">
        <f t="shared" si="31"/>
        <v>2</v>
      </c>
      <c r="J42" s="117"/>
      <c r="K42" s="120">
        <v>0.0</v>
      </c>
      <c r="L42" s="122">
        <v>2.0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nea1r  - (Чехия) Lucky</v>
      </c>
      <c r="V42" s="87" t="str">
        <f t="shared" si="11"/>
        <v>0:2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nea1r</v>
      </c>
      <c r="F43" s="117" t="str">
        <f t="shared" si="35"/>
        <v>Lucky</v>
      </c>
      <c r="G43" s="115">
        <f t="shared" si="8"/>
        <v>0</v>
      </c>
      <c r="H43" s="117"/>
      <c r="I43" s="115">
        <f t="shared" ref="I43:I47" si="36">SUM(L43,O43)</f>
        <v>2</v>
      </c>
      <c r="J43" s="117"/>
      <c r="K43" s="121">
        <v>0.0</v>
      </c>
      <c r="L43" s="125">
        <v>2.0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nea1r  - (Чехия) Lucky</v>
      </c>
      <c r="V43" s="87" t="str">
        <f t="shared" si="11"/>
        <v>0:2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nea1r</v>
      </c>
      <c r="F44" s="117" t="str">
        <f t="shared" si="35"/>
        <v>Lucky</v>
      </c>
      <c r="G44" s="115">
        <f t="shared" si="8"/>
        <v>2</v>
      </c>
      <c r="H44" s="117"/>
      <c r="I44" s="115">
        <f t="shared" si="36"/>
        <v>1</v>
      </c>
      <c r="J44" s="117"/>
      <c r="K44" s="121">
        <v>2.0</v>
      </c>
      <c r="L44" s="125">
        <v>1.0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nea1r  - (Чехия) Lucky</v>
      </c>
      <c r="V44" s="87" t="str">
        <f t="shared" si="11"/>
        <v>2:1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Slippers</v>
      </c>
      <c r="F45" s="117" t="str">
        <f t="shared" si="35"/>
        <v>Lucky</v>
      </c>
      <c r="G45" s="115">
        <f t="shared" si="8"/>
        <v>1</v>
      </c>
      <c r="H45" s="117"/>
      <c r="I45" s="115">
        <f t="shared" si="36"/>
        <v>1</v>
      </c>
      <c r="J45" s="117"/>
      <c r="K45" s="121">
        <v>1.0</v>
      </c>
      <c r="L45" s="125">
        <v>1.0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Slippers  - (Чехия) Lucky</v>
      </c>
      <c r="V45" s="87" t="str">
        <f t="shared" si="11"/>
        <v>1:1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Slippers</v>
      </c>
      <c r="F46" s="117" t="str">
        <f t="shared" si="35"/>
        <v>Lucky</v>
      </c>
      <c r="G46" s="115">
        <f t="shared" si="8"/>
        <v>1</v>
      </c>
      <c r="H46" s="117"/>
      <c r="I46" s="115">
        <f t="shared" si="36"/>
        <v>2</v>
      </c>
      <c r="J46" s="117"/>
      <c r="K46" s="121">
        <v>1.0</v>
      </c>
      <c r="L46" s="125">
        <v>2.0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Slippers  - (Чехия) Lucky</v>
      </c>
      <c r="V46" s="87" t="str">
        <f t="shared" si="11"/>
        <v>1:2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Slippers</v>
      </c>
      <c r="F47" s="117" t="str">
        <f t="shared" si="35"/>
        <v>Lucky</v>
      </c>
      <c r="G47" s="115">
        <f t="shared" si="8"/>
        <v>3</v>
      </c>
      <c r="H47" s="117"/>
      <c r="I47" s="115">
        <f t="shared" si="36"/>
        <v>1</v>
      </c>
      <c r="J47" s="117"/>
      <c r="K47" s="117">
        <v>3.0</v>
      </c>
      <c r="L47" s="117">
        <v>1.0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Slippers  - (Чехия) Lucky</v>
      </c>
      <c r="V47" s="87" t="str">
        <f t="shared" si="11"/>
        <v>3:1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Slippers</v>
      </c>
      <c r="F48" s="117" t="str">
        <f t="shared" ref="F48:F53" si="40">$E$5</f>
        <v>nea1r</v>
      </c>
      <c r="G48" s="115">
        <f t="shared" si="8"/>
        <v>2</v>
      </c>
      <c r="H48" s="117"/>
      <c r="I48" s="115">
        <f>SUM(L48)</f>
        <v>2</v>
      </c>
      <c r="J48" s="117"/>
      <c r="K48" s="120">
        <v>2.0</v>
      </c>
      <c r="L48" s="122">
        <v>2.0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Slippers  - (Финляндия) nea1r</v>
      </c>
      <c r="V48" s="87" t="str">
        <f t="shared" si="11"/>
        <v>2:2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Slippers</v>
      </c>
      <c r="F49" s="117" t="str">
        <f t="shared" si="40"/>
        <v>nea1r</v>
      </c>
      <c r="G49" s="115">
        <f t="shared" si="8"/>
        <v>0</v>
      </c>
      <c r="H49" s="117"/>
      <c r="I49" s="115">
        <f t="shared" ref="I49:I53" si="41">SUM(L49,O49)</f>
        <v>0</v>
      </c>
      <c r="J49" s="117"/>
      <c r="K49" s="121">
        <v>0.0</v>
      </c>
      <c r="L49" s="125">
        <v>0.0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Slippers  - (Финляндия) nea1r</v>
      </c>
      <c r="V49" s="87" t="str">
        <f t="shared" si="11"/>
        <v>0:0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Slippers</v>
      </c>
      <c r="F50" s="117" t="str">
        <f t="shared" si="40"/>
        <v>nea1r</v>
      </c>
      <c r="G50" s="115">
        <f t="shared" si="8"/>
        <v>2</v>
      </c>
      <c r="H50" s="117"/>
      <c r="I50" s="115">
        <f t="shared" si="41"/>
        <v>2</v>
      </c>
      <c r="J50" s="117"/>
      <c r="K50" s="121">
        <v>2.0</v>
      </c>
      <c r="L50" s="125">
        <v>2.0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Slippers  - (Финляндия) nea1r</v>
      </c>
      <c r="V50" s="87" t="str">
        <f t="shared" si="11"/>
        <v>2:2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Lucky</v>
      </c>
      <c r="F51" s="117" t="str">
        <f t="shared" si="40"/>
        <v>nea1r</v>
      </c>
      <c r="G51" s="115">
        <f t="shared" si="8"/>
        <v>2</v>
      </c>
      <c r="H51" s="117"/>
      <c r="I51" s="115">
        <f t="shared" si="41"/>
        <v>1</v>
      </c>
      <c r="J51" s="117"/>
      <c r="K51" s="121">
        <v>2.0</v>
      </c>
      <c r="L51" s="125">
        <v>1.0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Lucky  - (Финляндия) nea1r</v>
      </c>
      <c r="V51" s="87" t="str">
        <f t="shared" si="11"/>
        <v>2:1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Lucky</v>
      </c>
      <c r="F52" s="117" t="str">
        <f t="shared" si="40"/>
        <v>nea1r</v>
      </c>
      <c r="G52" s="115">
        <f t="shared" si="8"/>
        <v>2</v>
      </c>
      <c r="H52" s="117"/>
      <c r="I52" s="115">
        <f t="shared" si="41"/>
        <v>2</v>
      </c>
      <c r="J52" s="117"/>
      <c r="K52" s="121">
        <v>2.0</v>
      </c>
      <c r="L52" s="125">
        <v>2.0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Lucky  - (Финляндия) nea1r</v>
      </c>
      <c r="V52" s="87" t="str">
        <f t="shared" si="11"/>
        <v>2:2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Lucky</v>
      </c>
      <c r="F53" s="117" t="str">
        <f t="shared" si="40"/>
        <v>nea1r</v>
      </c>
      <c r="G53" s="115">
        <f t="shared" si="8"/>
        <v>1</v>
      </c>
      <c r="H53" s="117"/>
      <c r="I53" s="115">
        <f t="shared" si="41"/>
        <v>2</v>
      </c>
      <c r="J53" s="117"/>
      <c r="K53" s="117">
        <v>1.0</v>
      </c>
      <c r="L53" s="117">
        <v>2.0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Lucky  - (Финляндия) nea1r</v>
      </c>
      <c r="V53" s="87" t="str">
        <f t="shared" si="11"/>
        <v>1:2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Lucky</v>
      </c>
      <c r="F54" s="117" t="str">
        <f t="shared" ref="F54:F56" si="45">$E$4</f>
        <v>Slippers</v>
      </c>
      <c r="G54" s="115">
        <f t="shared" si="8"/>
        <v>0</v>
      </c>
      <c r="H54" s="117"/>
      <c r="I54" s="115">
        <f t="shared" ref="I54:I56" si="46">SUM(L54)</f>
        <v>0</v>
      </c>
      <c r="J54" s="117"/>
      <c r="K54" s="120" t="s">
        <v>60</v>
      </c>
      <c r="L54" s="122" t="s">
        <v>60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Lucky  - (Швеция) Slippers</v>
      </c>
      <c r="V54" s="87" t="str">
        <f t="shared" si="11"/>
        <v>0:0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Lucky</v>
      </c>
      <c r="F55" s="117" t="str">
        <f t="shared" si="45"/>
        <v>Slippers</v>
      </c>
      <c r="G55" s="115">
        <f t="shared" si="8"/>
        <v>0</v>
      </c>
      <c r="H55" s="117"/>
      <c r="I55" s="115">
        <f t="shared" si="46"/>
        <v>0</v>
      </c>
      <c r="J55" s="117"/>
      <c r="K55" s="121">
        <v>0.0</v>
      </c>
      <c r="L55" s="125">
        <v>0.0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Lucky  - (Швеция) Slippers</v>
      </c>
      <c r="V55" s="87" t="str">
        <f t="shared" si="11"/>
        <v>0:0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Lucky</v>
      </c>
      <c r="F56" s="117" t="str">
        <f t="shared" si="45"/>
        <v>Slippers</v>
      </c>
      <c r="G56" s="115">
        <f t="shared" si="8"/>
        <v>1</v>
      </c>
      <c r="H56" s="117"/>
      <c r="I56" s="115">
        <f t="shared" si="46"/>
        <v>0</v>
      </c>
      <c r="J56" s="117"/>
      <c r="K56" s="121">
        <v>1.0</v>
      </c>
      <c r="L56" s="125">
        <v>0.0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Lucky  - (Швеция) Slippers</v>
      </c>
      <c r="V56" s="87" t="str">
        <f t="shared" si="11"/>
        <v>1:0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Slippers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7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12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31</v>
      </c>
      <c r="AL3" s="27">
        <f t="array" ref="AL3">SUMIF('ТУР5'!home,AF3,'ТУР5'!visitorscore)+SUMIF('ТУР5'!visitor,AF3,'ТУР5'!homescore)</f>
        <v>35</v>
      </c>
      <c r="AM3" s="27">
        <f t="shared" ref="AM3:AM5" si="2">AK3-AL3</f>
        <v>-4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3299960031</v>
      </c>
    </row>
    <row r="4">
      <c r="A4" s="12"/>
      <c r="B4" s="12"/>
      <c r="C4" s="29" t="s">
        <v>52</v>
      </c>
      <c r="D4" s="109" t="s">
        <v>25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11</v>
      </c>
      <c r="Y4" s="20">
        <f t="array" ref="Y4">VLOOKUP($U4,$AF$3:$AN$5,5,0)</f>
        <v>8</v>
      </c>
      <c r="Z4" s="20">
        <f t="array" ref="Z4">VLOOKUP($U4,$AF$3:$AN$5,6,0)</f>
        <v>38</v>
      </c>
      <c r="AA4" s="20">
        <f t="array" ref="AA4">VLOOKUP($U4,$AF$3:$AN$5,7,0)</f>
        <v>38</v>
      </c>
      <c r="AB4" s="20">
        <f t="array" ref="AB4">VLOOKUP($U4,$AF$3:$AN$5,8,0)</f>
        <v>0</v>
      </c>
      <c r="AC4" s="20">
        <f t="array" ref="AC4">VLOOKUP($U4,$AF$3:$AN$5,9,0)</f>
        <v>38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38</v>
      </c>
      <c r="AL4" s="27">
        <f t="array" ref="AL4">SUMIF('ТУР5'!home,AF4,'ТУР5'!visitorscore)+SUMIF('ТУР5'!visitor,AF4,'ТУР5'!homescore)</f>
        <v>38</v>
      </c>
      <c r="AM4" s="27">
        <f t="shared" si="2"/>
        <v>0</v>
      </c>
      <c r="AN4" s="22">
        <f t="array" ref="AN4">AH4*Options!$B$2+AI4*Options!$B$3+AJ4*Options!$B$4+VLOOKUP(AF4,$E$4:$F$8,2,0)</f>
        <v>38</v>
      </c>
      <c r="AO4" s="28">
        <f t="shared" si="3"/>
        <v>3800000038</v>
      </c>
    </row>
    <row r="5">
      <c r="A5" s="12"/>
      <c r="B5" s="12"/>
      <c r="C5" s="29" t="s">
        <v>55</v>
      </c>
      <c r="D5" s="109" t="s">
        <v>28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34</v>
      </c>
      <c r="AA5" s="20">
        <f t="array" ref="AA5">VLOOKUP($U5,$AF$3:$AN$5,7,0)</f>
        <v>30</v>
      </c>
      <c r="AB5" s="20">
        <f t="array" ref="AB5">VLOOKUP($U5,$AF$3:$AN$5,8,0)</f>
        <v>4</v>
      </c>
      <c r="AC5" s="20">
        <f t="array" ref="AC5">VLOOKUP($U5,$AF$3:$AN$5,9,0)</f>
        <v>37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8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13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34</v>
      </c>
      <c r="AL5" s="27">
        <f t="array" ref="AL5">SUMIF('ТУР5'!home,AF5,'ТУР5'!visitorscore)+SUMIF('ТУР5'!visitor,AF5,'ТУР5'!homescore)</f>
        <v>30</v>
      </c>
      <c r="AM5" s="27">
        <f t="shared" si="2"/>
        <v>4</v>
      </c>
      <c r="AN5" s="22">
        <f t="array" ref="AN5">AH5*Options!$B$2+AI5*Options!$B$3+AJ5*Options!$B$4+VLOOKUP(AF5,$E$4:$F$8,2,0)</f>
        <v>37</v>
      </c>
      <c r="AO5" s="28">
        <f t="shared" si="3"/>
        <v>3700040034</v>
      </c>
    </row>
    <row r="6">
      <c r="A6" s="12"/>
      <c r="B6" s="12"/>
      <c r="C6" s="29" t="s">
        <v>57</v>
      </c>
      <c r="D6" s="109" t="s">
        <v>31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12</v>
      </c>
      <c r="Y6" s="20">
        <f t="array" ref="Y6">VLOOKUP($U6,$AF$3:$AN$5,5,0)</f>
        <v>9</v>
      </c>
      <c r="Z6" s="20">
        <f t="array" ref="Z6">VLOOKUP($U6,$AF$3:$AN$5,6,0)</f>
        <v>31</v>
      </c>
      <c r="AA6" s="20">
        <f t="array" ref="AA6">VLOOKUP($U6,$AF$3:$AN$5,7,0)</f>
        <v>35</v>
      </c>
      <c r="AB6" s="20">
        <f t="array" ref="AB6">VLOOKUP($U6,$AF$3:$AN$5,8,0)</f>
        <v>-4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Slippers</v>
      </c>
      <c r="F12" s="46" t="str">
        <f t="shared" ref="F12:F17" si="7">$E$5</f>
        <v>nea1r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Slippers  - (США) nea1r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Slippers</v>
      </c>
      <c r="F13" s="46" t="str">
        <f t="shared" si="7"/>
        <v>nea1r</v>
      </c>
      <c r="G13" s="39">
        <f t="shared" si="8"/>
        <v>0</v>
      </c>
      <c r="H13" s="19"/>
      <c r="I13" s="39">
        <f t="shared" si="9"/>
        <v>1</v>
      </c>
      <c r="J13" s="19"/>
      <c r="K13" s="46">
        <v>0.0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Slippers  - (США) nea1r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Slippers</v>
      </c>
      <c r="F14" s="46" t="str">
        <f t="shared" si="7"/>
        <v>nea1r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Slippers  - (США) nea1r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Lucky</v>
      </c>
      <c r="F15" s="46" t="str">
        <f t="shared" si="7"/>
        <v>nea1r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Lucky  - (США) nea1r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Lucky</v>
      </c>
      <c r="F16" s="46" t="str">
        <f t="shared" si="7"/>
        <v>nea1r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Lucky  - (США) nea1r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Lucky</v>
      </c>
      <c r="F17" s="46" t="str">
        <f t="shared" si="7"/>
        <v>nea1r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Lucky  - (США) nea1r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Lucky</v>
      </c>
      <c r="F18" s="46" t="str">
        <f t="shared" ref="F18:F23" si="15">$E$4</f>
        <v>Slippers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Lucky  - (Канада) Slippers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Lucky</v>
      </c>
      <c r="F19" s="46" t="str">
        <f t="shared" si="15"/>
        <v>Slippers</v>
      </c>
      <c r="G19" s="39">
        <f t="shared" si="8"/>
        <v>0</v>
      </c>
      <c r="H19" s="19"/>
      <c r="I19" s="39">
        <f t="shared" ref="I19:I23" si="16">SUM(L19,O19)</f>
        <v>0</v>
      </c>
      <c r="J19" s="19"/>
      <c r="K19" s="46" t="s">
        <v>60</v>
      </c>
      <c r="L19" s="46" t="s">
        <v>60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Lucky  - (Канада) Slippers</v>
      </c>
      <c r="V19" s="12" t="str">
        <f t="shared" si="11"/>
        <v>0:0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Lucky</v>
      </c>
      <c r="F20" s="46" t="str">
        <f t="shared" si="15"/>
        <v>Slippers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Lucky  - (Канада) Slippers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nea1r</v>
      </c>
      <c r="F21" s="46" t="str">
        <f t="shared" si="15"/>
        <v>Slippers</v>
      </c>
      <c r="G21" s="39">
        <f t="shared" si="8"/>
        <v>0</v>
      </c>
      <c r="H21" s="19"/>
      <c r="I21" s="39">
        <f t="shared" si="16"/>
        <v>0</v>
      </c>
      <c r="J21" s="19"/>
      <c r="K21" s="46" t="s">
        <v>60</v>
      </c>
      <c r="L21" s="46" t="s">
        <v>60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nea1r  - (Канада) Slippers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nea1r</v>
      </c>
      <c r="F22" s="46" t="str">
        <f t="shared" si="15"/>
        <v>Slippers</v>
      </c>
      <c r="G22" s="39">
        <f t="shared" si="8"/>
        <v>2</v>
      </c>
      <c r="H22" s="19"/>
      <c r="I22" s="39">
        <f t="shared" si="16"/>
        <v>3</v>
      </c>
      <c r="J22" s="19"/>
      <c r="K22" s="46">
        <v>2.0</v>
      </c>
      <c r="L22" s="46">
        <v>3.0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nea1r  - (Канада) Slippers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nea1r</v>
      </c>
      <c r="F23" s="46" t="str">
        <f t="shared" si="15"/>
        <v>Slippers</v>
      </c>
      <c r="G23" s="39">
        <f t="shared" si="8"/>
        <v>1</v>
      </c>
      <c r="H23" s="19"/>
      <c r="I23" s="39">
        <f t="shared" si="16"/>
        <v>1</v>
      </c>
      <c r="J23" s="19"/>
      <c r="K23" s="46">
        <v>1.0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nea1r  - (Канада) Slippers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nea1r</v>
      </c>
      <c r="F24" s="50" t="str">
        <f t="shared" ref="F24:F29" si="20">$E$6</f>
        <v>Lucky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nea1r  - (Швеция) Lucky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nea1r</v>
      </c>
      <c r="F25" s="50" t="str">
        <f t="shared" si="20"/>
        <v>Lucky</v>
      </c>
      <c r="G25" s="39">
        <f t="shared" si="8"/>
        <v>1</v>
      </c>
      <c r="H25" s="19"/>
      <c r="I25" s="39">
        <f t="shared" si="21"/>
        <v>2</v>
      </c>
      <c r="J25" s="19"/>
      <c r="K25" s="74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nea1r  - (Швеция) Lucky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nea1r</v>
      </c>
      <c r="F26" s="50" t="str">
        <f t="shared" si="20"/>
        <v>Lucky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nea1r  - (Швеция) Lucky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Slippers</v>
      </c>
      <c r="F27" s="50" t="str">
        <f t="shared" si="20"/>
        <v>Lucky</v>
      </c>
      <c r="G27" s="39">
        <f t="shared" si="8"/>
        <v>0</v>
      </c>
      <c r="H27" s="19"/>
      <c r="I27" s="39">
        <f t="shared" si="21"/>
        <v>0</v>
      </c>
      <c r="J27" s="19"/>
      <c r="K27" s="46" t="s">
        <v>60</v>
      </c>
      <c r="L27" s="46" t="s">
        <v>60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Slippers  - (Швеция) Lucky</v>
      </c>
      <c r="V27" s="12" t="str">
        <f t="shared" si="11"/>
        <v>0:0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Slippers</v>
      </c>
      <c r="F28" s="50" t="str">
        <f t="shared" si="20"/>
        <v>Lucky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Slippers  - (Швеция)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Slippers</v>
      </c>
      <c r="F29" s="50" t="str">
        <f t="shared" si="20"/>
        <v>Lucky</v>
      </c>
      <c r="G29" s="39">
        <f t="shared" si="8"/>
        <v>0</v>
      </c>
      <c r="H29" s="19"/>
      <c r="I29" s="39">
        <f t="shared" si="21"/>
        <v>0</v>
      </c>
      <c r="J29" s="19"/>
      <c r="K29" s="46">
        <v>0.0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Slippers  - (Швеция) Lucky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Slippers</v>
      </c>
      <c r="F30" s="46" t="str">
        <f t="shared" ref="F30:F35" si="25">$E$5</f>
        <v>nea1r</v>
      </c>
      <c r="G30" s="39">
        <f t="shared" si="8"/>
        <v>0</v>
      </c>
      <c r="H30" s="19"/>
      <c r="I30" s="39">
        <f t="shared" si="21"/>
        <v>2</v>
      </c>
      <c r="J30" s="19"/>
      <c r="K30" s="46">
        <v>0.0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Slippers  - (США) nea1r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Slippers</v>
      </c>
      <c r="F31" s="46" t="str">
        <f t="shared" si="25"/>
        <v>nea1r</v>
      </c>
      <c r="G31" s="39">
        <f t="shared" si="8"/>
        <v>2</v>
      </c>
      <c r="H31" s="19"/>
      <c r="I31" s="39">
        <f t="shared" ref="I31:I35" si="26">SUM(L31,O31)</f>
        <v>0</v>
      </c>
      <c r="J31" s="19"/>
      <c r="K31" s="46">
        <v>2.0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Slippers  - (США) nea1r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Slippers</v>
      </c>
      <c r="F32" s="46" t="str">
        <f t="shared" si="25"/>
        <v>nea1r</v>
      </c>
      <c r="G32" s="39">
        <f t="shared" si="8"/>
        <v>1</v>
      </c>
      <c r="H32" s="19"/>
      <c r="I32" s="39">
        <f t="shared" si="26"/>
        <v>2</v>
      </c>
      <c r="J32" s="19"/>
      <c r="K32" s="46">
        <v>1.0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Slippers  - (США) nea1r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Lucky</v>
      </c>
      <c r="F33" s="46" t="str">
        <f t="shared" si="25"/>
        <v>nea1r</v>
      </c>
      <c r="G33" s="39">
        <f t="shared" si="8"/>
        <v>3</v>
      </c>
      <c r="H33" s="19"/>
      <c r="I33" s="39">
        <f t="shared" si="26"/>
        <v>1</v>
      </c>
      <c r="J33" s="19"/>
      <c r="K33" s="46">
        <v>3.0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Lucky  - (США) nea1r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Lucky</v>
      </c>
      <c r="F34" s="46" t="str">
        <f t="shared" si="25"/>
        <v>nea1r</v>
      </c>
      <c r="G34" s="39">
        <f t="shared" si="8"/>
        <v>2</v>
      </c>
      <c r="H34" s="19"/>
      <c r="I34" s="39">
        <f t="shared" si="26"/>
        <v>2</v>
      </c>
      <c r="J34" s="19"/>
      <c r="K34" s="46">
        <v>2.0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Lucky  - (США) nea1r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Lucky</v>
      </c>
      <c r="F35" s="46" t="str">
        <f t="shared" si="25"/>
        <v>nea1r</v>
      </c>
      <c r="G35" s="39">
        <f t="shared" si="8"/>
        <v>2</v>
      </c>
      <c r="H35" s="19"/>
      <c r="I35" s="39">
        <f t="shared" si="26"/>
        <v>1</v>
      </c>
      <c r="J35" s="19"/>
      <c r="K35" s="46">
        <v>2.0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Lucky  - (США) nea1r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Lucky</v>
      </c>
      <c r="F36" s="46" t="str">
        <f t="shared" ref="F36:F41" si="30">$E$4</f>
        <v>Slippers</v>
      </c>
      <c r="G36" s="39">
        <f t="shared" si="8"/>
        <v>1</v>
      </c>
      <c r="H36" s="19"/>
      <c r="I36" s="39">
        <f t="shared" ref="I36:I42" si="31">SUM(L36)</f>
        <v>2</v>
      </c>
      <c r="J36" s="19"/>
      <c r="K36" s="46">
        <v>1.0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Lucky  - (Канада) Slippers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Lucky</v>
      </c>
      <c r="F37" s="46" t="str">
        <f t="shared" si="30"/>
        <v>Slippers</v>
      </c>
      <c r="G37" s="39">
        <f t="shared" si="8"/>
        <v>0</v>
      </c>
      <c r="H37" s="19"/>
      <c r="I37" s="39">
        <f t="shared" si="31"/>
        <v>2</v>
      </c>
      <c r="J37" s="19"/>
      <c r="K37" s="46">
        <v>0.0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Lucky  - (Канада) Slippers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Lucky</v>
      </c>
      <c r="F38" s="46" t="str">
        <f t="shared" si="30"/>
        <v>Slippers</v>
      </c>
      <c r="G38" s="39">
        <f t="shared" si="8"/>
        <v>2</v>
      </c>
      <c r="H38" s="19"/>
      <c r="I38" s="39">
        <f t="shared" si="31"/>
        <v>2</v>
      </c>
      <c r="J38" s="19"/>
      <c r="K38" s="46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Lucky  - (Канада) Slippers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nea1r</v>
      </c>
      <c r="F39" s="46" t="str">
        <f t="shared" si="30"/>
        <v>Slippers</v>
      </c>
      <c r="G39" s="39">
        <f t="shared" si="8"/>
        <v>3</v>
      </c>
      <c r="H39" s="19"/>
      <c r="I39" s="39">
        <f t="shared" si="31"/>
        <v>1</v>
      </c>
      <c r="J39" s="19"/>
      <c r="K39" s="46">
        <v>3.0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nea1r  - (Канада) Slippers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nea1r</v>
      </c>
      <c r="F40" s="46" t="str">
        <f t="shared" si="30"/>
        <v>Slippers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nea1r  - (Канада) Slippers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nea1r</v>
      </c>
      <c r="F41" s="46" t="str">
        <f t="shared" si="30"/>
        <v>Slippers</v>
      </c>
      <c r="G41" s="39">
        <f t="shared" si="8"/>
        <v>3</v>
      </c>
      <c r="H41" s="19"/>
      <c r="I41" s="39">
        <f t="shared" si="31"/>
        <v>3</v>
      </c>
      <c r="J41" s="19"/>
      <c r="K41" s="46">
        <v>3.0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nea1r  - (Канада) Slippers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nea1r</v>
      </c>
      <c r="F42" s="46" t="str">
        <f t="shared" ref="F42:F47" si="35">$E$6</f>
        <v>Lucky</v>
      </c>
      <c r="G42" s="39">
        <f t="shared" si="8"/>
        <v>0</v>
      </c>
      <c r="H42" s="19"/>
      <c r="I42" s="39">
        <f t="shared" si="31"/>
        <v>0</v>
      </c>
      <c r="J42" s="19"/>
      <c r="K42" s="46" t="s">
        <v>60</v>
      </c>
      <c r="L42" s="46" t="s">
        <v>60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nea1r  - (Швеция) Lucky</v>
      </c>
      <c r="V42" s="12" t="str">
        <f t="shared" si="11"/>
        <v>0:0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nea1r</v>
      </c>
      <c r="F43" s="46" t="str">
        <f t="shared" si="35"/>
        <v>Lucky</v>
      </c>
      <c r="G43" s="39">
        <f t="shared" si="8"/>
        <v>2</v>
      </c>
      <c r="H43" s="19"/>
      <c r="I43" s="39">
        <f t="shared" ref="I43:I47" si="36">SUM(L43,O43)</f>
        <v>2</v>
      </c>
      <c r="J43" s="19"/>
      <c r="K43" s="46">
        <v>2.0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nea1r  - (Швеция) Lucky</v>
      </c>
      <c r="V43" s="12" t="str">
        <f t="shared" si="11"/>
        <v>2:2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nea1r</v>
      </c>
      <c r="F44" s="46" t="str">
        <f t="shared" si="35"/>
        <v>Lucky</v>
      </c>
      <c r="G44" s="39">
        <f t="shared" si="8"/>
        <v>1</v>
      </c>
      <c r="H44" s="19"/>
      <c r="I44" s="39">
        <f t="shared" si="36"/>
        <v>2</v>
      </c>
      <c r="J44" s="19"/>
      <c r="K44" s="46">
        <v>1.0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nea1r  - (Швеция) Lucky</v>
      </c>
      <c r="V44" s="12" t="str">
        <f t="shared" si="11"/>
        <v>1:2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Slippers</v>
      </c>
      <c r="F45" s="46" t="str">
        <f t="shared" si="35"/>
        <v>Lucky</v>
      </c>
      <c r="G45" s="39">
        <f t="shared" si="8"/>
        <v>2</v>
      </c>
      <c r="H45" s="19"/>
      <c r="I45" s="39">
        <f t="shared" si="36"/>
        <v>1</v>
      </c>
      <c r="J45" s="19"/>
      <c r="K45" s="46">
        <v>2.0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Slippers  - (Швеция) Lucky</v>
      </c>
      <c r="V45" s="12" t="str">
        <f t="shared" si="11"/>
        <v>2:1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Slippers</v>
      </c>
      <c r="F46" s="46" t="str">
        <f t="shared" si="35"/>
        <v>Lucky</v>
      </c>
      <c r="G46" s="39">
        <f t="shared" si="8"/>
        <v>0</v>
      </c>
      <c r="H46" s="19"/>
      <c r="I46" s="39">
        <f t="shared" si="36"/>
        <v>0</v>
      </c>
      <c r="J46" s="19"/>
      <c r="K46" s="46" t="s">
        <v>60</v>
      </c>
      <c r="L46" s="46" t="s">
        <v>60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Slippers  - (Швеция) Lucky</v>
      </c>
      <c r="V46" s="12" t="str">
        <f t="shared" si="11"/>
        <v>0:0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Slippers</v>
      </c>
      <c r="F47" s="46" t="str">
        <f t="shared" si="35"/>
        <v>Lucky</v>
      </c>
      <c r="G47" s="39">
        <f t="shared" si="8"/>
        <v>0</v>
      </c>
      <c r="H47" s="19"/>
      <c r="I47" s="39">
        <f t="shared" si="36"/>
        <v>2</v>
      </c>
      <c r="J47" s="19"/>
      <c r="K47" s="46">
        <v>0.0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Slippers  - (Швеция) Lucky</v>
      </c>
      <c r="V47" s="12" t="str">
        <f t="shared" si="11"/>
        <v>0:2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Slippers</v>
      </c>
      <c r="F48" s="46" t="str">
        <f t="shared" ref="F48:F51" si="40">$E$5</f>
        <v>nea1r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Slippers  - (США) nea1r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Slippers</v>
      </c>
      <c r="F49" s="46" t="str">
        <f t="shared" si="40"/>
        <v>nea1r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Slippers  - (США) nea1r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Lucky</v>
      </c>
      <c r="F50" s="46" t="str">
        <f t="shared" si="40"/>
        <v>nea1r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Lucky  - (США) nea1r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Lucky</v>
      </c>
      <c r="F51" s="46" t="str">
        <f t="shared" si="40"/>
        <v>nea1r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Lucky  - (США) nea1r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Lucky</v>
      </c>
      <c r="F52" s="46" t="str">
        <f t="shared" ref="F52:F53" si="45">$E$4</f>
        <v>Slippers</v>
      </c>
      <c r="G52" s="39">
        <f t="shared" si="8"/>
        <v>2</v>
      </c>
      <c r="H52" s="19"/>
      <c r="I52" s="39">
        <f t="shared" si="41"/>
        <v>0</v>
      </c>
      <c r="J52" s="19"/>
      <c r="K52" s="46">
        <v>2.0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Lucky  - (Канада) Slippers</v>
      </c>
      <c r="V52" s="12" t="str">
        <f t="shared" si="11"/>
        <v>2:0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Lucky</v>
      </c>
      <c r="F53" s="46" t="str">
        <f t="shared" si="45"/>
        <v>Slippers</v>
      </c>
      <c r="G53" s="39">
        <f t="shared" si="8"/>
        <v>1</v>
      </c>
      <c r="H53" s="19"/>
      <c r="I53" s="39">
        <f t="shared" si="41"/>
        <v>2</v>
      </c>
      <c r="J53" s="19"/>
      <c r="K53" s="46">
        <v>1.0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Lucky  - (Канада) Slippers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45666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15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4</v>
      </c>
      <c r="AK3" s="22">
        <f t="array" ref="AK3">SUMIF('ТУР6'!home,AF3,'ТУР6'!homescore)+SUMIF('ТУР6'!visitor,AF3,'ТУР6'!visitorscore)</f>
        <v>52</v>
      </c>
      <c r="AL3" s="27">
        <f t="array" ref="AL3">SUMIF('ТУР6'!home,AF3,'ТУР6'!visitorscore)+SUMIF('ТУР6'!visitor,AF3,'ТУР6'!homescore)</f>
        <v>35</v>
      </c>
      <c r="AM3" s="27">
        <f t="shared" ref="AM3:AM5" si="2">AK3-AL3</f>
        <v>17</v>
      </c>
      <c r="AN3" s="22">
        <f t="array" ref="AN3">AH3*Options!$B$2+AI3*Options!$B$3+AJ3*Options!$B$4+VLOOKUP(AF3,$E$4:$F$8,2,0)</f>
        <v>54</v>
      </c>
      <c r="AO3" s="28">
        <f t="shared" ref="AO3:AO5" si="3">AK3+AM3*10000+AN3*100000000</f>
        <v>5400170052</v>
      </c>
    </row>
    <row r="4">
      <c r="A4" s="12"/>
      <c r="B4" s="12"/>
      <c r="C4" s="29" t="s">
        <v>63</v>
      </c>
      <c r="D4" s="109" t="s">
        <v>46</v>
      </c>
      <c r="E4" s="131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9</v>
      </c>
      <c r="Y4" s="20">
        <f t="array" ref="Y4">VLOOKUP($U4,$AF$3:$AN$5,5,0)</f>
        <v>4</v>
      </c>
      <c r="Z4" s="20">
        <f t="array" ref="Z4">VLOOKUP($U4,$AF$3:$AN$5,6,0)</f>
        <v>52</v>
      </c>
      <c r="AA4" s="20">
        <f t="array" ref="AA4">VLOOKUP($U4,$AF$3:$AN$5,7,0)</f>
        <v>35</v>
      </c>
      <c r="AB4" s="20">
        <f t="array" ref="AB4">VLOOKUP($U4,$AF$3:$AN$5,8,0)</f>
        <v>17</v>
      </c>
      <c r="AC4" s="20">
        <f t="array" ref="AC4">VLOOKUP($U4,$AF$3:$AN$5,9,0)</f>
        <v>54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13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41</v>
      </c>
      <c r="AL4" s="27">
        <f t="array" ref="AL4">SUMIF('ТУР6'!home,AF4,'ТУР6'!visitorscore)+SUMIF('ТУР6'!visitor,AF4,'ТУР6'!homescore)</f>
        <v>36</v>
      </c>
      <c r="AM4" s="27">
        <f t="shared" si="2"/>
        <v>5</v>
      </c>
      <c r="AN4" s="22">
        <f t="array" ref="AN4">AH4*Options!$B$2+AI4*Options!$B$3+AJ4*Options!$B$4+VLOOKUP(AF4,$E$4:$F$8,2,0)</f>
        <v>46</v>
      </c>
      <c r="AO4" s="28">
        <f t="shared" si="3"/>
        <v>4600050041</v>
      </c>
    </row>
    <row r="5">
      <c r="A5" s="12"/>
      <c r="B5" s="12"/>
      <c r="C5" s="29" t="s">
        <v>65</v>
      </c>
      <c r="D5" s="109" t="s">
        <v>47</v>
      </c>
      <c r="E5" s="132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Adisey95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7</v>
      </c>
      <c r="Y5" s="20">
        <f t="array" ref="Y5">VLOOKUP($U5,$AF$3:$AN$5,5,0)</f>
        <v>8</v>
      </c>
      <c r="Z5" s="20">
        <f t="array" ref="Z5">VLOOKUP($U5,$AF$3:$AN$5,6,0)</f>
        <v>41</v>
      </c>
      <c r="AA5" s="20">
        <f t="array" ref="AA5">VLOOKUP($U5,$AF$3:$AN$5,7,0)</f>
        <v>36</v>
      </c>
      <c r="AB5" s="20">
        <f t="array" ref="AB5">VLOOKUP($U5,$AF$3:$AN$5,8,0)</f>
        <v>5</v>
      </c>
      <c r="AC5" s="20">
        <f t="array" ref="AC5">VLOOKUP($U5,$AF$3:$AN$5,9,0)</f>
        <v>46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3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27">
        <f t="array" ref="AJ5">SUM(('ТУР6'!home=AF5)*('ТУР6'!homescore&lt;'ТУР6'!visitorscore),('ТУР6'!visitor=AF5)*('ТУР6'!visitorscore&lt;'ТУР6'!homescore))</f>
        <v>19</v>
      </c>
      <c r="AK5" s="22">
        <f t="array" ref="AK5">SUMIF('ТУР6'!home,AF5,'ТУР6'!homescore)+SUMIF('ТУР6'!visitor,AF5,'ТУР6'!visitorscore)</f>
        <v>31</v>
      </c>
      <c r="AL5" s="27">
        <f t="array" ref="AL5">SUMIF('ТУР6'!home,AF5,'ТУР6'!visitorscore)+SUMIF('ТУР6'!visitor,AF5,'ТУР6'!homescore)</f>
        <v>53</v>
      </c>
      <c r="AM5" s="27">
        <f t="shared" si="2"/>
        <v>-22</v>
      </c>
      <c r="AN5" s="22">
        <f t="array" ref="AN5">AH5*Options!$B$2+AI5*Options!$B$3+AJ5*Options!$B$4+VLOOKUP(AF5,$E$4:$F$8,2,0)</f>
        <v>15</v>
      </c>
      <c r="AO5" s="28">
        <f t="shared" si="3"/>
        <v>1499780031</v>
      </c>
    </row>
    <row r="6">
      <c r="A6" s="12"/>
      <c r="B6" s="12"/>
      <c r="C6" s="29" t="s">
        <v>67</v>
      </c>
      <c r="D6" s="109" t="s">
        <v>48</v>
      </c>
      <c r="E6" s="31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6</v>
      </c>
      <c r="Y6" s="20">
        <f t="array" ref="Y6">VLOOKUP($U6,$AF$3:$AN$5,5,0)</f>
        <v>19</v>
      </c>
      <c r="Z6" s="20">
        <f t="array" ref="Z6">VLOOKUP($U6,$AF$3:$AN$5,6,0)</f>
        <v>31</v>
      </c>
      <c r="AA6" s="20">
        <f t="array" ref="AA6">VLOOKUP($U6,$AF$3:$AN$5,7,0)</f>
        <v>53</v>
      </c>
      <c r="AB6" s="20">
        <f t="array" ref="AB6">VLOOKUP($U6,$AF$3:$AN$5,8,0)</f>
        <v>-22</v>
      </c>
      <c r="AC6" s="20">
        <f t="array" ref="AC6">VLOOKUP($U6,$AF$3:$AN$5,9,0)</f>
        <v>15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⁠NightLovell</v>
      </c>
      <c r="F12" s="46" t="str">
        <f t="shared" ref="F12:F17" si="7">$E$5</f>
        <v>Adisey95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⁠NightLovell  - (Чехия) Adisey95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⁠NightLovell</v>
      </c>
      <c r="F13" s="46" t="str">
        <f t="shared" si="7"/>
        <v>Adisey95</v>
      </c>
      <c r="G13" s="39">
        <f t="shared" si="8"/>
        <v>2</v>
      </c>
      <c r="H13" s="19"/>
      <c r="I13" s="39">
        <f t="shared" si="9"/>
        <v>0</v>
      </c>
      <c r="J13" s="19"/>
      <c r="K13" s="46">
        <v>2.0</v>
      </c>
      <c r="L13" s="46">
        <v>0.0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⁠NightLovell  - (Чехия)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⁠NightLovell</v>
      </c>
      <c r="F14" s="46" t="str">
        <f t="shared" si="7"/>
        <v>Adisey95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⁠NightLovell  - (Чехия) Adisey95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void</v>
      </c>
      <c r="F15" s="46" t="str">
        <f t="shared" si="7"/>
        <v>Adisey95</v>
      </c>
      <c r="G15" s="39">
        <f t="shared" si="8"/>
        <v>3</v>
      </c>
      <c r="H15" s="19"/>
      <c r="I15" s="39">
        <f t="shared" si="9"/>
        <v>1</v>
      </c>
      <c r="J15" s="19"/>
      <c r="K15" s="46">
        <v>3.0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void  - (Чехия) Adisey95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void</v>
      </c>
      <c r="F16" s="46" t="str">
        <f t="shared" si="7"/>
        <v>Adisey95</v>
      </c>
      <c r="G16" s="39">
        <f t="shared" si="8"/>
        <v>0</v>
      </c>
      <c r="H16" s="19"/>
      <c r="I16" s="39">
        <f t="shared" si="9"/>
        <v>1</v>
      </c>
      <c r="J16" s="19"/>
      <c r="K16" s="46">
        <v>0.0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void  - (Чехия) Adisey95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void</v>
      </c>
      <c r="F17" s="46" t="str">
        <f t="shared" si="7"/>
        <v>Adisey95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void  - (Чехия) Adisey95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void</v>
      </c>
      <c r="F18" s="46" t="str">
        <f t="shared" ref="F18:F23" si="15">$E$4</f>
        <v>⁠NightLovell</v>
      </c>
      <c r="G18" s="39">
        <f t="shared" si="8"/>
        <v>3</v>
      </c>
      <c r="H18" s="19"/>
      <c r="I18" s="39">
        <f t="shared" si="9"/>
        <v>3</v>
      </c>
      <c r="J18" s="19"/>
      <c r="K18" s="46">
        <v>3.0</v>
      </c>
      <c r="L18" s="46">
        <v>3.0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void  - (Финляндия) ⁠NightLovell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void</v>
      </c>
      <c r="F19" s="46" t="str">
        <f t="shared" si="15"/>
        <v>⁠NightLovell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void  - (Финляндия) ⁠NightLovell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void</v>
      </c>
      <c r="F20" s="46" t="str">
        <f t="shared" si="15"/>
        <v>⁠NightLovell</v>
      </c>
      <c r="G20" s="39">
        <f t="shared" si="8"/>
        <v>2</v>
      </c>
      <c r="H20" s="19"/>
      <c r="I20" s="39">
        <f t="shared" si="16"/>
        <v>3</v>
      </c>
      <c r="J20" s="19"/>
      <c r="K20" s="46">
        <v>2.0</v>
      </c>
      <c r="L20" s="46">
        <v>3.0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void  - (Финляндия) ⁠NightLovell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Adisey95</v>
      </c>
      <c r="F21" s="46" t="str">
        <f t="shared" si="15"/>
        <v>⁠NightLovell</v>
      </c>
      <c r="G21" s="39">
        <f t="shared" si="8"/>
        <v>2</v>
      </c>
      <c r="H21" s="19"/>
      <c r="I21" s="39">
        <f t="shared" si="16"/>
        <v>2</v>
      </c>
      <c r="J21" s="19"/>
      <c r="K21" s="46">
        <v>2.0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Adisey95  - (Финляндия)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Adisey95</v>
      </c>
      <c r="F22" s="46" t="str">
        <f t="shared" si="15"/>
        <v>⁠NightLovell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Adisey95  - (Финляндия) ⁠NightLovell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Adisey95</v>
      </c>
      <c r="F23" s="46" t="str">
        <f t="shared" si="15"/>
        <v>⁠NightLovell</v>
      </c>
      <c r="G23" s="39">
        <f t="shared" si="8"/>
        <v>1</v>
      </c>
      <c r="H23" s="19"/>
      <c r="I23" s="39">
        <f t="shared" si="16"/>
        <v>2</v>
      </c>
      <c r="J23" s="19"/>
      <c r="K23" s="46">
        <v>1.0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Adisey95  - (Финляндия) ⁠NightLovell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Adisey95</v>
      </c>
      <c r="F24" s="50" t="str">
        <f t="shared" ref="F24:F29" si="20">$E$6</f>
        <v>void</v>
      </c>
      <c r="G24" s="39">
        <f t="shared" si="8"/>
        <v>0</v>
      </c>
      <c r="H24" s="19"/>
      <c r="I24" s="39">
        <f t="shared" ref="I24:I30" si="21">SUM(L24)</f>
        <v>1</v>
      </c>
      <c r="J24" s="19"/>
      <c r="K24" s="46">
        <v>0.0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Adisey95  - (Германия) void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Adisey95</v>
      </c>
      <c r="F25" s="50" t="str">
        <f t="shared" si="20"/>
        <v>void</v>
      </c>
      <c r="G25" s="39">
        <f t="shared" si="8"/>
        <v>0</v>
      </c>
      <c r="H25" s="19"/>
      <c r="I25" s="39">
        <f t="shared" si="21"/>
        <v>0</v>
      </c>
      <c r="J25" s="19"/>
      <c r="K25" s="74">
        <v>0.0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Adisey95  - (Германия) void</v>
      </c>
      <c r="V25" s="12" t="str">
        <f t="shared" si="11"/>
        <v>0:0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Adisey95</v>
      </c>
      <c r="F26" s="50" t="str">
        <f t="shared" si="20"/>
        <v>void</v>
      </c>
      <c r="G26" s="75">
        <f t="shared" si="8"/>
        <v>3</v>
      </c>
      <c r="H26" s="19"/>
      <c r="I26" s="39">
        <f t="shared" si="21"/>
        <v>2</v>
      </c>
      <c r="J26" s="19"/>
      <c r="K26" s="46">
        <v>3.0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Adisey95  - (Германия) void</v>
      </c>
      <c r="V26" s="12" t="str">
        <f t="shared" si="11"/>
        <v>3:2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⁠NightLovell</v>
      </c>
      <c r="F27" s="50" t="str">
        <f t="shared" si="20"/>
        <v>void</v>
      </c>
      <c r="G27" s="39">
        <f t="shared" si="8"/>
        <v>2</v>
      </c>
      <c r="H27" s="19"/>
      <c r="I27" s="39">
        <f t="shared" si="21"/>
        <v>1</v>
      </c>
      <c r="J27" s="19"/>
      <c r="K27" s="46">
        <v>2.0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⁠NightLovell  - (Германия) void</v>
      </c>
      <c r="V27" s="12" t="str">
        <f t="shared" si="11"/>
        <v>2:1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⁠NightLovell</v>
      </c>
      <c r="F28" s="50" t="str">
        <f t="shared" si="20"/>
        <v>void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⁠NightLovell  - (Германия) void</v>
      </c>
      <c r="V28" s="12" t="str">
        <f t="shared" si="11"/>
        <v>2:0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⁠NightLovell</v>
      </c>
      <c r="F29" s="50" t="str">
        <f t="shared" si="20"/>
        <v>void</v>
      </c>
      <c r="G29" s="39">
        <f t="shared" si="8"/>
        <v>1</v>
      </c>
      <c r="H29" s="19"/>
      <c r="I29" s="39">
        <f t="shared" si="21"/>
        <v>1</v>
      </c>
      <c r="J29" s="19"/>
      <c r="K29" s="46">
        <v>1.0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⁠NightLovell  - (Германия) void</v>
      </c>
      <c r="V29" s="12" t="str">
        <f t="shared" si="11"/>
        <v>1:1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⁠NightLovell</v>
      </c>
      <c r="F30" s="46" t="str">
        <f t="shared" ref="F30:F35" si="25">$E$5</f>
        <v>Adisey95</v>
      </c>
      <c r="G30" s="39">
        <f t="shared" si="8"/>
        <v>1</v>
      </c>
      <c r="H30" s="19"/>
      <c r="I30" s="39">
        <f t="shared" si="21"/>
        <v>1</v>
      </c>
      <c r="J30" s="19"/>
      <c r="K30" s="46">
        <v>1.0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⁠NightLovell  - (Чехия) Adisey95</v>
      </c>
      <c r="V30" s="12" t="str">
        <f t="shared" si="11"/>
        <v>1:1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⁠NightLovell</v>
      </c>
      <c r="F31" s="46" t="str">
        <f t="shared" si="25"/>
        <v>Adisey95</v>
      </c>
      <c r="G31" s="39">
        <f t="shared" si="8"/>
        <v>3</v>
      </c>
      <c r="H31" s="19"/>
      <c r="I31" s="39">
        <f t="shared" ref="I31:I35" si="26">SUM(L31,O31)</f>
        <v>1</v>
      </c>
      <c r="J31" s="19"/>
      <c r="K31" s="46">
        <v>3.0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⁠NightLovell  - (Чехия) Adisey95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⁠NightLovell</v>
      </c>
      <c r="F32" s="46" t="str">
        <f t="shared" si="25"/>
        <v>Adisey95</v>
      </c>
      <c r="G32" s="39">
        <f t="shared" si="8"/>
        <v>1</v>
      </c>
      <c r="H32" s="19"/>
      <c r="I32" s="39">
        <f t="shared" si="26"/>
        <v>2</v>
      </c>
      <c r="J32" s="19"/>
      <c r="K32" s="46">
        <v>1.0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⁠NightLovell  - (Чехия)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void</v>
      </c>
      <c r="F33" s="46" t="str">
        <f t="shared" si="25"/>
        <v>Adisey95</v>
      </c>
      <c r="G33" s="39">
        <f t="shared" si="8"/>
        <v>0</v>
      </c>
      <c r="H33" s="19"/>
      <c r="I33" s="39">
        <f t="shared" si="26"/>
        <v>2</v>
      </c>
      <c r="J33" s="19"/>
      <c r="K33" s="46">
        <v>0.0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void  - (Чехия) Adisey95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void</v>
      </c>
      <c r="F34" s="46" t="str">
        <f t="shared" si="25"/>
        <v>Adisey95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void  - (Чехия) Adisey95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void</v>
      </c>
      <c r="F35" s="46" t="str">
        <f t="shared" si="25"/>
        <v>Adisey95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void  - (Чехия)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void</v>
      </c>
      <c r="F36" s="46" t="str">
        <f t="shared" ref="F36:F41" si="30">$E$4</f>
        <v>⁠NightLovell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void  - (Финляндия) ⁠NightLovell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void</v>
      </c>
      <c r="F37" s="46" t="str">
        <f t="shared" si="30"/>
        <v>⁠NightLovell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void  - (Финляндия) ⁠NightLovell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void</v>
      </c>
      <c r="F38" s="46" t="str">
        <f t="shared" si="30"/>
        <v>⁠NightLovell</v>
      </c>
      <c r="G38" s="39">
        <f t="shared" si="8"/>
        <v>1</v>
      </c>
      <c r="H38" s="19"/>
      <c r="I38" s="39">
        <f t="shared" si="31"/>
        <v>1</v>
      </c>
      <c r="J38" s="19"/>
      <c r="K38" s="46">
        <v>1.0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void  - (Финляндия) ⁠NightLovell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Adisey95</v>
      </c>
      <c r="F39" s="46" t="str">
        <f t="shared" si="30"/>
        <v>⁠NightLovell</v>
      </c>
      <c r="G39" s="39">
        <f t="shared" si="8"/>
        <v>2</v>
      </c>
      <c r="H39" s="19"/>
      <c r="I39" s="39">
        <f t="shared" si="31"/>
        <v>2</v>
      </c>
      <c r="J39" s="19"/>
      <c r="K39" s="46">
        <v>2.0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Adisey95  - (Финляндия)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Adisey95</v>
      </c>
      <c r="F40" s="46" t="str">
        <f t="shared" si="30"/>
        <v>⁠NightLovell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Adisey95  - (Финляндия)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Adisey95</v>
      </c>
      <c r="F41" s="46" t="str">
        <f t="shared" si="30"/>
        <v>⁠NightLovell</v>
      </c>
      <c r="G41" s="39">
        <f t="shared" si="8"/>
        <v>2</v>
      </c>
      <c r="H41" s="19"/>
      <c r="I41" s="39">
        <f t="shared" si="31"/>
        <v>0</v>
      </c>
      <c r="J41" s="19"/>
      <c r="K41" s="46">
        <v>2.0</v>
      </c>
      <c r="L41" s="46">
        <v>0.0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Adisey95  - (Финляндия) ⁠NightLovell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Adisey95</v>
      </c>
      <c r="F42" s="46" t="str">
        <f t="shared" ref="F42:F47" si="35">$E$6</f>
        <v>void</v>
      </c>
      <c r="G42" s="39">
        <f t="shared" si="8"/>
        <v>2</v>
      </c>
      <c r="H42" s="19"/>
      <c r="I42" s="39">
        <f t="shared" si="31"/>
        <v>1</v>
      </c>
      <c r="J42" s="19"/>
      <c r="K42" s="46">
        <v>2.0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Adisey95  - (Германия) void</v>
      </c>
      <c r="V42" s="12" t="str">
        <f t="shared" si="11"/>
        <v>2:1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Adisey95</v>
      </c>
      <c r="F43" s="46" t="str">
        <f t="shared" si="35"/>
        <v>void</v>
      </c>
      <c r="G43" s="39">
        <f t="shared" si="8"/>
        <v>2</v>
      </c>
      <c r="H43" s="19"/>
      <c r="I43" s="39">
        <f t="shared" ref="I43:I47" si="36">SUM(L43,O43)</f>
        <v>0</v>
      </c>
      <c r="J43" s="19"/>
      <c r="K43" s="46">
        <v>2.0</v>
      </c>
      <c r="L43" s="46">
        <v>0.0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Adisey95  - (Германия) void</v>
      </c>
      <c r="V43" s="12" t="str">
        <f t="shared" si="11"/>
        <v>2:0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Adisey95</v>
      </c>
      <c r="F44" s="46" t="str">
        <f t="shared" si="35"/>
        <v>void</v>
      </c>
      <c r="G44" s="39">
        <f t="shared" si="8"/>
        <v>3</v>
      </c>
      <c r="H44" s="19"/>
      <c r="I44" s="39">
        <f t="shared" si="36"/>
        <v>1</v>
      </c>
      <c r="J44" s="19"/>
      <c r="K44" s="46">
        <v>3.0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Adisey95  - (Германия) void</v>
      </c>
      <c r="V44" s="12" t="str">
        <f t="shared" si="11"/>
        <v>3:1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⁠NightLovell</v>
      </c>
      <c r="F45" s="46" t="str">
        <f t="shared" si="35"/>
        <v>void</v>
      </c>
      <c r="G45" s="39">
        <f t="shared" si="8"/>
        <v>2</v>
      </c>
      <c r="H45" s="19"/>
      <c r="I45" s="39">
        <f t="shared" si="36"/>
        <v>3</v>
      </c>
      <c r="J45" s="19"/>
      <c r="K45" s="46">
        <v>2.0</v>
      </c>
      <c r="L45" s="46">
        <v>3.0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⁠NightLovell  - (Германия) void</v>
      </c>
      <c r="V45" s="12" t="str">
        <f t="shared" si="11"/>
        <v>2:3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⁠NightLovell</v>
      </c>
      <c r="F46" s="46" t="str">
        <f t="shared" si="35"/>
        <v>void</v>
      </c>
      <c r="G46" s="39">
        <f t="shared" si="8"/>
        <v>3</v>
      </c>
      <c r="H46" s="19"/>
      <c r="I46" s="39">
        <f t="shared" si="36"/>
        <v>1</v>
      </c>
      <c r="J46" s="19"/>
      <c r="K46" s="46">
        <v>3.0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⁠NightLovell  - (Германия) void</v>
      </c>
      <c r="V46" s="12" t="str">
        <f t="shared" si="11"/>
        <v>3:1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⁠NightLovell</v>
      </c>
      <c r="F47" s="46" t="str">
        <f t="shared" si="35"/>
        <v>void</v>
      </c>
      <c r="G47" s="39">
        <f t="shared" si="8"/>
        <v>2</v>
      </c>
      <c r="H47" s="19"/>
      <c r="I47" s="39">
        <f t="shared" si="36"/>
        <v>0</v>
      </c>
      <c r="J47" s="19"/>
      <c r="K47" s="46">
        <v>2.0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⁠NightLovell  - (Германия) void</v>
      </c>
      <c r="V47" s="12" t="str">
        <f t="shared" si="11"/>
        <v>2:0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⁠NightLovell</v>
      </c>
      <c r="F48" s="46" t="str">
        <f t="shared" ref="F48:F51" si="40">$E$5</f>
        <v>Adisey95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⁠NightLovell  - (Чехия) Adisey95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⁠NightLovell</v>
      </c>
      <c r="F49" s="46" t="str">
        <f t="shared" si="40"/>
        <v>Adisey95</v>
      </c>
      <c r="G49" s="39">
        <f t="shared" si="8"/>
        <v>2</v>
      </c>
      <c r="H49" s="19"/>
      <c r="I49" s="39">
        <f t="shared" ref="I49:I53" si="41">SUM(L49,O49)</f>
        <v>0</v>
      </c>
      <c r="J49" s="19"/>
      <c r="K49" s="46">
        <v>2.0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⁠NightLovell  - (Чехия) Adisey95</v>
      </c>
      <c r="V49" s="12" t="str">
        <f t="shared" si="11"/>
        <v>2:0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void</v>
      </c>
      <c r="F50" s="46" t="str">
        <f t="shared" si="40"/>
        <v>Adisey95</v>
      </c>
      <c r="G50" s="39">
        <f t="shared" si="8"/>
        <v>0</v>
      </c>
      <c r="H50" s="19"/>
      <c r="I50" s="39">
        <f t="shared" si="41"/>
        <v>2</v>
      </c>
      <c r="J50" s="19"/>
      <c r="K50" s="46">
        <v>0.0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void  - (Чехия) Adisey95</v>
      </c>
      <c r="V50" s="12" t="str">
        <f t="shared" si="11"/>
        <v>0:2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void</v>
      </c>
      <c r="F51" s="46" t="str">
        <f t="shared" si="40"/>
        <v>Adisey95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void  - (Чехия) Adisey95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void</v>
      </c>
      <c r="F52" s="46" t="str">
        <f t="shared" ref="F52:F53" si="45">$E$4</f>
        <v>⁠NightLovell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void  - (Финляндия) ⁠NightLovell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void</v>
      </c>
      <c r="F53" s="46" t="str">
        <f t="shared" si="45"/>
        <v>⁠NightLovell</v>
      </c>
      <c r="G53" s="39">
        <f t="shared" si="8"/>
        <v>1</v>
      </c>
      <c r="H53" s="19"/>
      <c r="I53" s="39">
        <f t="shared" si="41"/>
        <v>2</v>
      </c>
      <c r="J53" s="19"/>
      <c r="K53" s="46">
        <v>1.0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void  - (Финляндия) ⁠NightLovell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45666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38</v>
      </c>
      <c r="AM3" s="27">
        <f t="shared" ref="AM3:AM5" si="2">AK3-AL3</f>
        <v>2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3800020040</v>
      </c>
    </row>
    <row r="4">
      <c r="A4" s="12"/>
      <c r="B4" s="12"/>
      <c r="C4" s="29" t="s">
        <v>63</v>
      </c>
      <c r="D4" s="109" t="s">
        <v>53</v>
      </c>
      <c r="E4" s="131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39</v>
      </c>
      <c r="AA4" s="20">
        <f t="array" ref="AA4">VLOOKUP($U4,$AF$3:$AN$5,7,0)</f>
        <v>39</v>
      </c>
      <c r="AB4" s="20">
        <f t="array" ref="AB4">VLOOKUP($U4,$AF$3:$AN$5,8,0)</f>
        <v>0</v>
      </c>
      <c r="AC4" s="20">
        <f t="array" ref="AC4">VLOOKUP($U4,$AF$3:$AN$5,9,0)</f>
        <v>41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9</v>
      </c>
      <c r="AK4" s="22">
        <f t="array" ref="AK4">SUMIF('ТУР7'!home,AF4,'ТУР7'!homescore)+SUMIF('ТУР7'!visitor,AF4,'ТУР7'!visitorscore)</f>
        <v>39</v>
      </c>
      <c r="AL4" s="27">
        <f t="array" ref="AL4">SUMIF('ТУР7'!home,AF4,'ТУР7'!visitorscore)+SUMIF('ТУР7'!visitor,AF4,'ТУР7'!homescore)</f>
        <v>39</v>
      </c>
      <c r="AM4" s="27">
        <f t="shared" si="2"/>
        <v>0</v>
      </c>
      <c r="AN4" s="22">
        <f t="array" ref="AN4">AH4*Options!$B$2+AI4*Options!$B$3+AJ4*Options!$B$4+VLOOKUP(AF4,$E$4:$F$8,2,0)</f>
        <v>41</v>
      </c>
      <c r="AO4" s="28">
        <f t="shared" si="3"/>
        <v>4100000039</v>
      </c>
    </row>
    <row r="5">
      <c r="A5" s="12"/>
      <c r="B5" s="12"/>
      <c r="C5" s="29" t="s">
        <v>65</v>
      </c>
      <c r="D5" s="109" t="s">
        <v>25</v>
      </c>
      <c r="E5" s="132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38</v>
      </c>
      <c r="AB5" s="20">
        <f t="array" ref="AB5">VLOOKUP($U5,$AF$3:$AN$5,8,0)</f>
        <v>2</v>
      </c>
      <c r="AC5" s="20">
        <f t="array" ref="AC5">VLOOKUP($U5,$AF$3:$AN$5,9,0)</f>
        <v>38</v>
      </c>
      <c r="AD5" s="28"/>
      <c r="AE5" s="12"/>
      <c r="AF5" s="26" t="str">
        <f t="shared" si="1"/>
        <v>void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33</v>
      </c>
      <c r="AL5" s="27">
        <f t="array" ref="AL5">SUMIF('ТУР7'!home,AF5,'ТУР7'!visitorscore)+SUMIF('ТУР7'!visitor,AF5,'ТУР7'!homescore)</f>
        <v>35</v>
      </c>
      <c r="AM5" s="27">
        <f t="shared" si="2"/>
        <v>-2</v>
      </c>
      <c r="AN5" s="22">
        <f t="array" ref="AN5">AH5*Options!$B$2+AI5*Options!$B$3+AJ5*Options!$B$4+VLOOKUP(AF5,$E$4:$F$8,2,0)</f>
        <v>32</v>
      </c>
      <c r="AO5" s="28">
        <f t="shared" si="3"/>
        <v>3199980033</v>
      </c>
    </row>
    <row r="6">
      <c r="A6" s="12"/>
      <c r="B6" s="12"/>
      <c r="C6" s="29" t="s">
        <v>67</v>
      </c>
      <c r="D6" s="109" t="s">
        <v>28</v>
      </c>
      <c r="E6" s="31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33</v>
      </c>
      <c r="AA6" s="20">
        <f t="array" ref="AA6">VLOOKUP($U6,$AF$3:$AN$5,7,0)</f>
        <v>35</v>
      </c>
      <c r="AB6" s="20">
        <f t="array" ref="AB6">VLOOKUP($U6,$AF$3:$AN$5,8,0)</f>
        <v>-2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⁠NightLovell</v>
      </c>
      <c r="F12" s="46" t="str">
        <f t="shared" ref="F12:F17" si="7">$E$5</f>
        <v>Adisey95</v>
      </c>
      <c r="G12" s="39">
        <f t="shared" ref="G12:G53" si="8">SUM(K12)</f>
        <v>0</v>
      </c>
      <c r="H12" s="19"/>
      <c r="I12" s="39">
        <f t="shared" ref="I12:I18" si="9">SUM(L12)</f>
        <v>1</v>
      </c>
      <c r="J12" s="19"/>
      <c r="K12" s="46">
        <v>0.0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⁠NightLovell  - (Канада) Adisey95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⁠NightLovell</v>
      </c>
      <c r="F13" s="46" t="str">
        <f t="shared" si="7"/>
        <v>Adisey95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⁠NightLovell  - (Канада) Adisey95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⁠NightLovell</v>
      </c>
      <c r="F14" s="46" t="str">
        <f t="shared" si="7"/>
        <v>Adisey95</v>
      </c>
      <c r="G14" s="39">
        <f t="shared" si="8"/>
        <v>2</v>
      </c>
      <c r="H14" s="19"/>
      <c r="I14" s="39">
        <f t="shared" si="9"/>
        <v>1</v>
      </c>
      <c r="J14" s="19"/>
      <c r="K14" s="46">
        <v>2.0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⁠NightLovell  - (Канада) Adisey95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void</v>
      </c>
      <c r="F15" s="46" t="str">
        <f t="shared" si="7"/>
        <v>Adisey95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void  - (Канада)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void</v>
      </c>
      <c r="F16" s="46" t="str">
        <f t="shared" si="7"/>
        <v>Adisey95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void  - (Канада)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void</v>
      </c>
      <c r="F17" s="46" t="str">
        <f t="shared" si="7"/>
        <v>Adisey95</v>
      </c>
      <c r="G17" s="39">
        <f t="shared" si="8"/>
        <v>0</v>
      </c>
      <c r="H17" s="19"/>
      <c r="I17" s="39">
        <f t="shared" si="9"/>
        <v>1</v>
      </c>
      <c r="J17" s="19"/>
      <c r="K17" s="46">
        <v>0.0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void  - (Канада) Adisey95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void</v>
      </c>
      <c r="F18" s="46" t="str">
        <f t="shared" ref="F18:F23" si="15">$E$4</f>
        <v>⁠NightLovell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void  - (Швейцария)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void</v>
      </c>
      <c r="F19" s="46" t="str">
        <f t="shared" si="15"/>
        <v>⁠NightLovell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void  - (Швейцария) ⁠NightLovell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void</v>
      </c>
      <c r="F20" s="46" t="str">
        <f t="shared" si="15"/>
        <v>⁠NightLovell</v>
      </c>
      <c r="G20" s="39">
        <f t="shared" si="8"/>
        <v>2</v>
      </c>
      <c r="H20" s="19"/>
      <c r="I20" s="39">
        <f t="shared" si="16"/>
        <v>0</v>
      </c>
      <c r="J20" s="19"/>
      <c r="K20" s="46">
        <v>2.0</v>
      </c>
      <c r="L20" s="46">
        <v>0.0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void  - (Швейцария) ⁠NightLovell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Adisey95</v>
      </c>
      <c r="F21" s="46" t="str">
        <f t="shared" si="15"/>
        <v>⁠NightLovell</v>
      </c>
      <c r="G21" s="39">
        <f t="shared" si="8"/>
        <v>2</v>
      </c>
      <c r="H21" s="19"/>
      <c r="I21" s="39">
        <f t="shared" si="16"/>
        <v>2</v>
      </c>
      <c r="J21" s="19"/>
      <c r="K21" s="46">
        <v>2.0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Adisey95  - (Швейцария)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Adisey95</v>
      </c>
      <c r="F22" s="46" t="str">
        <f t="shared" si="15"/>
        <v>⁠NightLovell</v>
      </c>
      <c r="G22" s="39">
        <f t="shared" si="8"/>
        <v>0</v>
      </c>
      <c r="H22" s="19"/>
      <c r="I22" s="39">
        <f t="shared" si="16"/>
        <v>1</v>
      </c>
      <c r="J22" s="19"/>
      <c r="K22" s="46">
        <v>0.0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Adisey95  - (Швейцария) ⁠NightLovell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Adisey95</v>
      </c>
      <c r="F23" s="46" t="str">
        <f t="shared" si="15"/>
        <v>⁠NightLovell</v>
      </c>
      <c r="G23" s="39">
        <f t="shared" si="8"/>
        <v>3</v>
      </c>
      <c r="H23" s="19"/>
      <c r="I23" s="39">
        <f t="shared" si="16"/>
        <v>3</v>
      </c>
      <c r="J23" s="19"/>
      <c r="K23" s="46">
        <v>3.0</v>
      </c>
      <c r="L23" s="46">
        <v>3.0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Adisey95  - (Швейцария) ⁠NightLovell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Adisey95</v>
      </c>
      <c r="F24" s="50" t="str">
        <f t="shared" ref="F24:F29" si="20">$E$6</f>
        <v>void</v>
      </c>
      <c r="G24" s="39">
        <f t="shared" si="8"/>
        <v>2</v>
      </c>
      <c r="H24" s="19"/>
      <c r="I24" s="39">
        <f t="shared" ref="I24:I30" si="21">SUM(L24)</f>
        <v>0</v>
      </c>
      <c r="J24" s="19"/>
      <c r="K24" s="46">
        <v>2.0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Adisey95  - (США) void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Adisey95</v>
      </c>
      <c r="F25" s="50" t="str">
        <f t="shared" si="20"/>
        <v>void</v>
      </c>
      <c r="G25" s="39">
        <f t="shared" si="8"/>
        <v>2</v>
      </c>
      <c r="H25" s="19"/>
      <c r="I25" s="39">
        <f t="shared" si="21"/>
        <v>0</v>
      </c>
      <c r="J25" s="19"/>
      <c r="K25" s="74">
        <v>2.0</v>
      </c>
      <c r="L25" s="46">
        <v>0.0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Adisey95  - (США) void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Adisey95</v>
      </c>
      <c r="F26" s="50" t="str">
        <f t="shared" si="20"/>
        <v>void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Adisey95  - (США) void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⁠NightLovell</v>
      </c>
      <c r="F27" s="50" t="str">
        <f t="shared" si="20"/>
        <v>void</v>
      </c>
      <c r="G27" s="39">
        <f t="shared" si="8"/>
        <v>1</v>
      </c>
      <c r="H27" s="19"/>
      <c r="I27" s="39">
        <f t="shared" si="21"/>
        <v>0</v>
      </c>
      <c r="J27" s="19"/>
      <c r="K27" s="46">
        <v>1.0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⁠NightLovell  - (США) void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⁠NightLovell</v>
      </c>
      <c r="F28" s="50" t="str">
        <f t="shared" si="20"/>
        <v>void</v>
      </c>
      <c r="G28" s="39">
        <f t="shared" si="8"/>
        <v>1</v>
      </c>
      <c r="H28" s="19"/>
      <c r="I28" s="39">
        <f t="shared" si="21"/>
        <v>2</v>
      </c>
      <c r="J28" s="19"/>
      <c r="K28" s="46">
        <v>1.0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⁠NightLovell  - (США) void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⁠NightLovell</v>
      </c>
      <c r="F29" s="50" t="str">
        <f t="shared" si="20"/>
        <v>void</v>
      </c>
      <c r="G29" s="39">
        <f t="shared" si="8"/>
        <v>1</v>
      </c>
      <c r="H29" s="19"/>
      <c r="I29" s="39">
        <f t="shared" si="21"/>
        <v>0</v>
      </c>
      <c r="J29" s="19"/>
      <c r="K29" s="46">
        <v>1.0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⁠NightLovell  - (США) void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⁠NightLovell</v>
      </c>
      <c r="F30" s="46" t="str">
        <f t="shared" ref="F30:F35" si="25">$E$5</f>
        <v>Adisey95</v>
      </c>
      <c r="G30" s="39">
        <f t="shared" si="8"/>
        <v>2</v>
      </c>
      <c r="H30" s="19"/>
      <c r="I30" s="39">
        <f t="shared" si="21"/>
        <v>0</v>
      </c>
      <c r="J30" s="19"/>
      <c r="K30" s="46">
        <v>2.0</v>
      </c>
      <c r="L30" s="46">
        <v>0.0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⁠NightLovell  - (Канада) Adisey95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⁠NightLovell</v>
      </c>
      <c r="F31" s="46" t="str">
        <f t="shared" si="25"/>
        <v>Adisey95</v>
      </c>
      <c r="G31" s="39">
        <f t="shared" si="8"/>
        <v>2</v>
      </c>
      <c r="H31" s="19"/>
      <c r="I31" s="39">
        <f t="shared" ref="I31:I35" si="26">SUM(L31,O31)</f>
        <v>1</v>
      </c>
      <c r="J31" s="19"/>
      <c r="K31" s="46">
        <v>2.0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⁠NightLovell  - (Канада)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⁠NightLovell</v>
      </c>
      <c r="F32" s="46" t="str">
        <f t="shared" si="25"/>
        <v>Adisey95</v>
      </c>
      <c r="G32" s="39">
        <f t="shared" si="8"/>
        <v>1</v>
      </c>
      <c r="H32" s="19"/>
      <c r="I32" s="39">
        <f t="shared" si="26"/>
        <v>2</v>
      </c>
      <c r="J32" s="19"/>
      <c r="K32" s="46">
        <v>1.0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⁠NightLovell  - (Канада) Adisey95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void</v>
      </c>
      <c r="F33" s="46" t="str">
        <f t="shared" si="25"/>
        <v>Adisey95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void  - (Канада) Adisey95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void</v>
      </c>
      <c r="F34" s="46" t="str">
        <f t="shared" si="25"/>
        <v>Adisey95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void  - (Канада) Adisey95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void</v>
      </c>
      <c r="F35" s="46" t="str">
        <f t="shared" si="25"/>
        <v>Adisey95</v>
      </c>
      <c r="G35" s="39">
        <f t="shared" si="8"/>
        <v>2</v>
      </c>
      <c r="H35" s="19"/>
      <c r="I35" s="39">
        <f t="shared" si="26"/>
        <v>1</v>
      </c>
      <c r="J35" s="19"/>
      <c r="K35" s="46">
        <v>2.0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void  - (Канада) Adisey95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void</v>
      </c>
      <c r="F36" s="46" t="str">
        <f t="shared" ref="F36:F41" si="30">$E$4</f>
        <v>⁠NightLovell</v>
      </c>
      <c r="G36" s="39">
        <f t="shared" si="8"/>
        <v>3</v>
      </c>
      <c r="H36" s="19"/>
      <c r="I36" s="39">
        <f t="shared" ref="I36:I42" si="31">SUM(L36)</f>
        <v>3</v>
      </c>
      <c r="J36" s="19"/>
      <c r="K36" s="46">
        <v>3.0</v>
      </c>
      <c r="L36" s="46">
        <v>3.0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void  - (Швейцария) ⁠NightLovell</v>
      </c>
      <c r="V36" s="12" t="str">
        <f t="shared" si="11"/>
        <v>3:3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void</v>
      </c>
      <c r="F37" s="46" t="str">
        <f t="shared" si="30"/>
        <v>⁠NightLovell</v>
      </c>
      <c r="G37" s="39">
        <f t="shared" si="8"/>
        <v>2</v>
      </c>
      <c r="H37" s="19"/>
      <c r="I37" s="39">
        <f t="shared" si="31"/>
        <v>3</v>
      </c>
      <c r="J37" s="19"/>
      <c r="K37" s="46">
        <v>2.0</v>
      </c>
      <c r="L37" s="46">
        <v>3.0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void  - (Швейцария) ⁠NightLovell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void</v>
      </c>
      <c r="F38" s="46" t="str">
        <f t="shared" si="30"/>
        <v>⁠NightLovell</v>
      </c>
      <c r="G38" s="39">
        <f t="shared" si="8"/>
        <v>1</v>
      </c>
      <c r="H38" s="19"/>
      <c r="I38" s="39">
        <f t="shared" si="31"/>
        <v>1</v>
      </c>
      <c r="J38" s="19"/>
      <c r="K38" s="46">
        <v>1.0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void  - (Швейцария) ⁠NightLovell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Adisey95</v>
      </c>
      <c r="F39" s="46" t="str">
        <f t="shared" si="30"/>
        <v>⁠NightLovell</v>
      </c>
      <c r="G39" s="39">
        <f t="shared" si="8"/>
        <v>2</v>
      </c>
      <c r="H39" s="19"/>
      <c r="I39" s="39">
        <f t="shared" si="31"/>
        <v>1</v>
      </c>
      <c r="J39" s="19"/>
      <c r="K39" s="46">
        <v>2.0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Adisey95  - (Швейцария) ⁠NightLovell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Adisey95</v>
      </c>
      <c r="F40" s="46" t="str">
        <f t="shared" si="30"/>
        <v>⁠NightLovell</v>
      </c>
      <c r="G40" s="39">
        <f t="shared" si="8"/>
        <v>2</v>
      </c>
      <c r="H40" s="19"/>
      <c r="I40" s="39">
        <f t="shared" si="31"/>
        <v>1</v>
      </c>
      <c r="J40" s="19"/>
      <c r="K40" s="46">
        <v>2.0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Adisey95  - (Швейцария) ⁠NightLovell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Adisey95</v>
      </c>
      <c r="F41" s="46" t="str">
        <f t="shared" si="30"/>
        <v>⁠NightLovell</v>
      </c>
      <c r="G41" s="39">
        <f t="shared" si="8"/>
        <v>2</v>
      </c>
      <c r="H41" s="19"/>
      <c r="I41" s="39">
        <f t="shared" si="31"/>
        <v>2</v>
      </c>
      <c r="J41" s="19"/>
      <c r="K41" s="46">
        <v>2.0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Adisey95  - (Швейцария) ⁠NightLovell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Adisey95</v>
      </c>
      <c r="F42" s="46" t="str">
        <f t="shared" ref="F42:F47" si="35">$E$6</f>
        <v>void</v>
      </c>
      <c r="G42" s="39">
        <f t="shared" si="8"/>
        <v>2</v>
      </c>
      <c r="H42" s="19"/>
      <c r="I42" s="39">
        <f t="shared" si="31"/>
        <v>2</v>
      </c>
      <c r="J42" s="19"/>
      <c r="K42" s="46">
        <v>2.0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Adisey95  - (США) void</v>
      </c>
      <c r="V42" s="12" t="str">
        <f t="shared" si="11"/>
        <v>2:2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Adisey95</v>
      </c>
      <c r="F43" s="46" t="str">
        <f t="shared" si="35"/>
        <v>void</v>
      </c>
      <c r="G43" s="39">
        <f t="shared" si="8"/>
        <v>0</v>
      </c>
      <c r="H43" s="19"/>
      <c r="I43" s="39">
        <f t="shared" ref="I43:I47" si="36">SUM(L43,O43)</f>
        <v>2</v>
      </c>
      <c r="J43" s="19"/>
      <c r="K43" s="46">
        <v>0.0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Adisey95  - (США) void</v>
      </c>
      <c r="V43" s="12" t="str">
        <f t="shared" si="11"/>
        <v>0:2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Adisey95</v>
      </c>
      <c r="F44" s="46" t="str">
        <f t="shared" si="35"/>
        <v>void</v>
      </c>
      <c r="G44" s="39">
        <f t="shared" si="8"/>
        <v>2</v>
      </c>
      <c r="H44" s="19"/>
      <c r="I44" s="39">
        <f t="shared" si="36"/>
        <v>2</v>
      </c>
      <c r="J44" s="19"/>
      <c r="K44" s="46">
        <v>2.0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Adisey95  - (США) void</v>
      </c>
      <c r="V44" s="12" t="str">
        <f t="shared" si="11"/>
        <v>2:2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⁠NightLovell</v>
      </c>
      <c r="F45" s="46" t="str">
        <f t="shared" si="35"/>
        <v>void</v>
      </c>
      <c r="G45" s="39">
        <f t="shared" si="8"/>
        <v>1</v>
      </c>
      <c r="H45" s="19"/>
      <c r="I45" s="39">
        <f t="shared" si="36"/>
        <v>1</v>
      </c>
      <c r="J45" s="19"/>
      <c r="K45" s="46">
        <v>1.0</v>
      </c>
      <c r="L45" s="46">
        <v>1.0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⁠NightLovell  - (США) void</v>
      </c>
      <c r="V45" s="12" t="str">
        <f t="shared" si="11"/>
        <v>1:1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⁠NightLovell</v>
      </c>
      <c r="F46" s="46" t="str">
        <f t="shared" si="35"/>
        <v>void</v>
      </c>
      <c r="G46" s="39">
        <f t="shared" si="8"/>
        <v>2</v>
      </c>
      <c r="H46" s="19"/>
      <c r="I46" s="39">
        <f t="shared" si="36"/>
        <v>2</v>
      </c>
      <c r="J46" s="19"/>
      <c r="K46" s="46">
        <v>2.0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⁠NightLovell  - (США) void</v>
      </c>
      <c r="V46" s="12" t="str">
        <f t="shared" si="11"/>
        <v>2:2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⁠NightLovell</v>
      </c>
      <c r="F47" s="46" t="str">
        <f t="shared" si="35"/>
        <v>void</v>
      </c>
      <c r="G47" s="39">
        <f t="shared" si="8"/>
        <v>0</v>
      </c>
      <c r="H47" s="19"/>
      <c r="I47" s="39">
        <f t="shared" si="36"/>
        <v>0</v>
      </c>
      <c r="J47" s="19"/>
      <c r="K47" s="46">
        <v>0.0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⁠NightLovell  - (США) void</v>
      </c>
      <c r="V47" s="12" t="str">
        <f t="shared" si="11"/>
        <v>0:0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⁠NightLovell</v>
      </c>
      <c r="F48" s="46" t="str">
        <f t="shared" ref="F48:F51" si="40">$E$5</f>
        <v>Adisey95</v>
      </c>
      <c r="G48" s="39">
        <f t="shared" si="8"/>
        <v>3</v>
      </c>
      <c r="H48" s="19"/>
      <c r="I48" s="39">
        <f>SUM(L48)</f>
        <v>1</v>
      </c>
      <c r="J48" s="19"/>
      <c r="K48" s="46">
        <v>3.0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⁠NightLovell  - (Канада) Adisey95</v>
      </c>
      <c r="V48" s="12" t="str">
        <f t="shared" si="11"/>
        <v>3:1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⁠NightLovell</v>
      </c>
      <c r="F49" s="46" t="str">
        <f t="shared" si="40"/>
        <v>Adisey95</v>
      </c>
      <c r="G49" s="39">
        <f t="shared" si="8"/>
        <v>2</v>
      </c>
      <c r="H49" s="19"/>
      <c r="I49" s="39">
        <f t="shared" ref="I49:I53" si="41">SUM(L49,O49)</f>
        <v>2</v>
      </c>
      <c r="J49" s="19"/>
      <c r="K49" s="46">
        <v>2.0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⁠NightLovell  - (Канада) Adisey95</v>
      </c>
      <c r="V49" s="12" t="str">
        <f t="shared" si="11"/>
        <v>2:2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void</v>
      </c>
      <c r="F50" s="46" t="str">
        <f t="shared" si="40"/>
        <v>Adisey95</v>
      </c>
      <c r="G50" s="39">
        <f t="shared" si="8"/>
        <v>2</v>
      </c>
      <c r="H50" s="19"/>
      <c r="I50" s="39">
        <f t="shared" si="41"/>
        <v>0</v>
      </c>
      <c r="J50" s="19"/>
      <c r="K50" s="46">
        <v>2.0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void  - (Канада) Adisey95</v>
      </c>
      <c r="V50" s="12" t="str">
        <f t="shared" si="11"/>
        <v>2:0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void</v>
      </c>
      <c r="F51" s="46" t="str">
        <f t="shared" si="40"/>
        <v>Adisey95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void  - (Канада) Adisey95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void</v>
      </c>
      <c r="F52" s="46" t="str">
        <f t="shared" ref="F52:F53" si="45">$E$4</f>
        <v>⁠NightLovell</v>
      </c>
      <c r="G52" s="39">
        <f t="shared" si="8"/>
        <v>1</v>
      </c>
      <c r="H52" s="19"/>
      <c r="I52" s="39">
        <f t="shared" si="41"/>
        <v>1</v>
      </c>
      <c r="J52" s="19"/>
      <c r="K52" s="46">
        <v>1.0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void  - (Швейцария) ⁠NightLovell</v>
      </c>
      <c r="V52" s="12" t="str">
        <f t="shared" si="11"/>
        <v>1:1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void</v>
      </c>
      <c r="F53" s="46" t="str">
        <f t="shared" si="45"/>
        <v>⁠NightLovell</v>
      </c>
      <c r="G53" s="39">
        <f t="shared" si="8"/>
        <v>1</v>
      </c>
      <c r="H53" s="19"/>
      <c r="I53" s="39">
        <f t="shared" si="41"/>
        <v>0</v>
      </c>
      <c r="J53" s="19"/>
      <c r="K53" s="46">
        <v>1.0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void  - (Швейцария) ⁠NightLovell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70</v>
      </c>
      <c r="F1" s="83">
        <f>'ТУР1'!$F$1</f>
        <v>45666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3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3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45666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4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⁠NightLovell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17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86">
        <f t="array" ref="AJ3">SUM(('ТУР8'!home=AF3)*('ТУР8'!homescore&lt;'ТУР8'!visitorscore),('ТУР8'!visitor=AF3)*('ТУР8'!visitorscore&lt;'ТУР8'!homescore))</f>
        <v>7</v>
      </c>
      <c r="AK3" s="107">
        <f t="array" ref="AK3">SUMIF('ТУР8'!home,AF3,'ТУР8'!homescore)+SUMIF('ТУР8'!visitor,AF3,'ТУР8'!visitorscore)</f>
        <v>45</v>
      </c>
      <c r="AL3" s="108">
        <f t="array" ref="AL3">SUMIF('ТУР8'!home,AF3,'ТУР8'!visitorscore)+SUMIF('ТУР8'!visitor,AF3,'ТУР8'!homescore)</f>
        <v>32</v>
      </c>
      <c r="AM3" s="86">
        <f t="shared" ref="AM3:AM5" si="2">AK3-AL3</f>
        <v>13</v>
      </c>
      <c r="AN3" s="107">
        <f t="array" ref="AN3">AH3*Options!$B$2+AI3*Options!$B$3+AJ3*Options!$B$4+VLOOKUP(AF3,$E$4:$F$8,2,0)</f>
        <v>57</v>
      </c>
      <c r="AO3" s="87">
        <f t="shared" ref="AO3:AO5" si="3">AK3+AM3*10000+AN3*100000000</f>
        <v>5700130045</v>
      </c>
    </row>
    <row r="4">
      <c r="A4" s="87"/>
      <c r="B4" s="90"/>
      <c r="C4" s="29" t="s">
        <v>63</v>
      </c>
      <c r="D4" s="109" t="s">
        <v>31</v>
      </c>
      <c r="E4" s="131" t="s">
        <v>64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4"/>
      <c r="U4" s="110" t="str">
        <f t="array" ref="U4">INDEX($AF$3:$AF$5,MATCH(LARGE($AO$3:$AO$5-ROW($AO$3:$AO$5)/COUNT($AO$3:$AO$5),ROW(U4)-ROW(U$4)+1),$AO$3:$AO$5-ROW($AO$3:$AO$5)/COUNT($AO$3:$AO$5),0))</f>
        <v>⁠NightLovell</v>
      </c>
      <c r="V4" s="103">
        <f t="array" ref="V4">VLOOKUP($U4,$AF$3:$AN$5,2,0)</f>
        <v>30</v>
      </c>
      <c r="W4" s="104">
        <f t="array" ref="W4">VLOOKUP($U4,$AF$3:$AN$5,3,0)</f>
        <v>17</v>
      </c>
      <c r="X4" s="104">
        <f t="array" ref="X4">VLOOKUP($U4,$AF$3:$AN$5,4,0)</f>
        <v>6</v>
      </c>
      <c r="Y4" s="104">
        <f t="array" ref="Y4">VLOOKUP($U4,$AF$3:$AN$5,5,0)</f>
        <v>7</v>
      </c>
      <c r="Z4" s="104">
        <f t="array" ref="Z4">VLOOKUP($U4,$AF$3:$AN$5,6,0)</f>
        <v>45</v>
      </c>
      <c r="AA4" s="104">
        <f t="array" ref="AA4">VLOOKUP($U4,$AF$3:$AN$5,7,0)</f>
        <v>32</v>
      </c>
      <c r="AB4" s="104">
        <f t="array" ref="AB4">VLOOKUP($U4,$AF$3:$AN$5,8,0)</f>
        <v>13</v>
      </c>
      <c r="AC4" s="104">
        <f t="array" ref="AC4">VLOOKUP($U4,$AF$3:$AN$5,9,0)</f>
        <v>57</v>
      </c>
      <c r="AD4" s="28"/>
      <c r="AE4" s="87"/>
      <c r="AF4" s="111" t="str">
        <f t="shared" si="1"/>
        <v>Adisey95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11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6">
        <f t="array" ref="AJ4">SUM(('ТУР8'!home=AF4)*('ТУР8'!homescore&lt;'ТУР8'!visitorscore),('ТУР8'!visitor=AF4)*('ТУР8'!visitorscore&lt;'ТУР8'!homescore))</f>
        <v>10</v>
      </c>
      <c r="AK4" s="107">
        <f t="array" ref="AK4">SUMIF('ТУР8'!home,AF4,'ТУР8'!homescore)+SUMIF('ТУР8'!visitor,AF4,'ТУР8'!visitorscore)</f>
        <v>48</v>
      </c>
      <c r="AL4" s="108">
        <f t="array" ref="AL4">SUMIF('ТУР8'!home,AF4,'ТУР8'!visitorscore)+SUMIF('ТУР8'!visitor,AF4,'ТУР8'!homescore)</f>
        <v>46</v>
      </c>
      <c r="AM4" s="86">
        <f t="shared" si="2"/>
        <v>2</v>
      </c>
      <c r="AN4" s="107">
        <f t="array" ref="AN4">AH4*Options!$B$2+AI4*Options!$B$3+AJ4*Options!$B$4+VLOOKUP(AF4,$E$4:$F$8,2,0)</f>
        <v>42</v>
      </c>
      <c r="AO4" s="87">
        <f t="shared" si="3"/>
        <v>4200020048</v>
      </c>
    </row>
    <row r="5">
      <c r="A5" s="87"/>
      <c r="B5" s="90"/>
      <c r="C5" s="29" t="s">
        <v>65</v>
      </c>
      <c r="D5" s="109" t="s">
        <v>46</v>
      </c>
      <c r="E5" s="132" t="s">
        <v>66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4"/>
      <c r="U5" s="110" t="str">
        <f t="array" ref="U5">INDEX($AF$3:$AF$5,MATCH(LARGE($AO$3:$AO$5-ROW($AO$3:$AO$5)/COUNT($AO$3:$AO$5),ROW(U5)-ROW(U$4)+1),$AO$3:$AO$5-ROW($AO$3:$AO$5)/COUNT($AO$3:$AO$5),0))</f>
        <v>Adisey95</v>
      </c>
      <c r="V5" s="103">
        <f t="array" ref="V5">VLOOKUP($U5,$AF$3:$AN$5,2,0)</f>
        <v>30</v>
      </c>
      <c r="W5" s="104">
        <f t="array" ref="W5">VLOOKUP($U5,$AF$3:$AN$5,3,0)</f>
        <v>11</v>
      </c>
      <c r="X5" s="104">
        <f t="array" ref="X5">VLOOKUP($U5,$AF$3:$AN$5,4,0)</f>
        <v>9</v>
      </c>
      <c r="Y5" s="104">
        <f t="array" ref="Y5">VLOOKUP($U5,$AF$3:$AN$5,5,0)</f>
        <v>10</v>
      </c>
      <c r="Z5" s="104">
        <f t="array" ref="Z5">VLOOKUP($U5,$AF$3:$AN$5,6,0)</f>
        <v>48</v>
      </c>
      <c r="AA5" s="104">
        <f t="array" ref="AA5">VLOOKUP($U5,$AF$3:$AN$5,7,0)</f>
        <v>46</v>
      </c>
      <c r="AB5" s="104">
        <f t="array" ref="AB5">VLOOKUP($U5,$AF$3:$AN$5,8,0)</f>
        <v>2</v>
      </c>
      <c r="AC5" s="104">
        <f t="array" ref="AC5">VLOOKUP($U5,$AF$3:$AN$5,9,0)</f>
        <v>42</v>
      </c>
      <c r="AD5" s="28"/>
      <c r="AE5" s="87"/>
      <c r="AF5" s="111" t="str">
        <f t="shared" si="1"/>
        <v>void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6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86">
        <f t="array" ref="AJ5">SUM(('ТУР8'!home=AF5)*('ТУР8'!homescore&lt;'ТУР8'!visitorscore),('ТУР8'!visitor=AF5)*('ТУР8'!visitorscore&lt;'ТУР8'!homescore))</f>
        <v>17</v>
      </c>
      <c r="AK5" s="107">
        <f t="array" ref="AK5">SUMIF('ТУР8'!home,AF5,'ТУР8'!homescore)+SUMIF('ТУР8'!visitor,AF5,'ТУР8'!visitorscore)</f>
        <v>34</v>
      </c>
      <c r="AL5" s="108">
        <f t="array" ref="AL5">SUMIF('ТУР8'!home,AF5,'ТУР8'!visitorscore)+SUMIF('ТУР8'!visitor,AF5,'ТУР8'!homescore)</f>
        <v>49</v>
      </c>
      <c r="AM5" s="86">
        <f t="shared" si="2"/>
        <v>-15</v>
      </c>
      <c r="AN5" s="107">
        <f t="array" ref="AN5">AH5*Options!$B$2+AI5*Options!$B$3+AJ5*Options!$B$4+VLOOKUP(AF5,$E$4:$F$8,2,0)</f>
        <v>25</v>
      </c>
      <c r="AO5" s="87">
        <f t="shared" si="3"/>
        <v>2499850034</v>
      </c>
    </row>
    <row r="6">
      <c r="A6" s="87"/>
      <c r="B6" s="90"/>
      <c r="C6" s="29" t="s">
        <v>67</v>
      </c>
      <c r="D6" s="109" t="s">
        <v>47</v>
      </c>
      <c r="E6" s="31" t="s">
        <v>68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4"/>
      <c r="U6" s="110" t="str">
        <f t="array" ref="U6">INDEX($AF$3:$AF$5,MATCH(LARGE($AO$3:$AO$5-ROW($AO$3:$AO$5)/COUNT($AO$3:$AO$5),ROW(U6)-ROW(U$4)+1),$AO$3:$AO$5-ROW($AO$3:$AO$5)/COUNT($AO$3:$AO$5),0))</f>
        <v>void</v>
      </c>
      <c r="V6" s="103">
        <f t="array" ref="V6">VLOOKUP($U6,$AF$3:$AN$5,2,0)</f>
        <v>30</v>
      </c>
      <c r="W6" s="104">
        <f t="array" ref="W6">VLOOKUP($U6,$AF$3:$AN$5,3,0)</f>
        <v>6</v>
      </c>
      <c r="X6" s="104">
        <f t="array" ref="X6">VLOOKUP($U6,$AF$3:$AN$5,4,0)</f>
        <v>7</v>
      </c>
      <c r="Y6" s="104">
        <f t="array" ref="Y6">VLOOKUP($U6,$AF$3:$AN$5,5,0)</f>
        <v>17</v>
      </c>
      <c r="Z6" s="104">
        <f t="array" ref="Z6">VLOOKUP($U6,$AF$3:$AN$5,6,0)</f>
        <v>34</v>
      </c>
      <c r="AA6" s="104">
        <f t="array" ref="AA6">VLOOKUP($U6,$AF$3:$AN$5,7,0)</f>
        <v>49</v>
      </c>
      <c r="AB6" s="104">
        <f t="array" ref="AB6">VLOOKUP($U6,$AF$3:$AN$5,8,0)</f>
        <v>-15</v>
      </c>
      <c r="AC6" s="104">
        <f t="array" ref="AC6">VLOOKUP($U6,$AF$3:$AN$5,9,0)</f>
        <v>25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4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4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4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4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⁠NightLovell</v>
      </c>
      <c r="F12" s="117" t="str">
        <f t="shared" ref="F12:F17" si="7">$E$5</f>
        <v>Adisey95</v>
      </c>
      <c r="G12" s="115">
        <f t="shared" ref="G12:G56" si="8">SUM(K12)</f>
        <v>3</v>
      </c>
      <c r="H12" s="117"/>
      <c r="I12" s="115">
        <f t="shared" ref="I12:I18" si="9">SUM(L12)</f>
        <v>1</v>
      </c>
      <c r="J12" s="117"/>
      <c r="K12" s="120">
        <v>3.0</v>
      </c>
      <c r="L12" s="122">
        <v>1.0</v>
      </c>
      <c r="M12" s="123"/>
      <c r="N12" s="91"/>
      <c r="O12" s="91"/>
      <c r="P12" s="91"/>
      <c r="Q12" s="91"/>
      <c r="R12" s="91"/>
      <c r="S12" s="91"/>
      <c r="T12" s="136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⁠NightLovell  - (Финляндия) Adisey95</v>
      </c>
      <c r="V12" s="87" t="str">
        <f t="shared" ref="V12:V56" si="11">TEXT(G12,"0")&amp;":"&amp;TEXT(I12,"0")</f>
        <v>3:1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⁠NightLovell</v>
      </c>
      <c r="F13" s="117" t="str">
        <f t="shared" si="7"/>
        <v>Adisey95</v>
      </c>
      <c r="G13" s="115">
        <f t="shared" si="8"/>
        <v>2</v>
      </c>
      <c r="H13" s="117"/>
      <c r="I13" s="115">
        <f t="shared" si="9"/>
        <v>0</v>
      </c>
      <c r="J13" s="117"/>
      <c r="K13" s="121">
        <v>2.0</v>
      </c>
      <c r="L13" s="125">
        <v>0.0</v>
      </c>
      <c r="M13" s="123"/>
      <c r="N13" s="91"/>
      <c r="O13" s="91"/>
      <c r="P13" s="91"/>
      <c r="Q13" s="91"/>
      <c r="R13" s="91"/>
      <c r="S13" s="91"/>
      <c r="T13" s="136">
        <v>71.0</v>
      </c>
      <c r="U13" s="124" t="str">
        <f t="shared" si="10"/>
        <v>5:04 Bullet shot Cup (Швеция) ⁠NightLovell  - (Финляндия) Adisey95</v>
      </c>
      <c r="V13" s="87" t="str">
        <f t="shared" si="11"/>
        <v>2:0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⁠NightLovell</v>
      </c>
      <c r="F14" s="117" t="str">
        <f t="shared" si="7"/>
        <v>Adisey95</v>
      </c>
      <c r="G14" s="115">
        <f t="shared" si="8"/>
        <v>2</v>
      </c>
      <c r="H14" s="117"/>
      <c r="I14" s="115">
        <f t="shared" si="9"/>
        <v>0</v>
      </c>
      <c r="J14" s="117"/>
      <c r="K14" s="121">
        <v>2.0</v>
      </c>
      <c r="L14" s="125">
        <v>0.0</v>
      </c>
      <c r="M14" s="123"/>
      <c r="N14" s="91"/>
      <c r="O14" s="91"/>
      <c r="P14" s="91"/>
      <c r="Q14" s="91"/>
      <c r="R14" s="91"/>
      <c r="S14" s="91"/>
      <c r="T14" s="136">
        <v>72.0</v>
      </c>
      <c r="U14" s="124" t="str">
        <f t="shared" si="10"/>
        <v>5:08 Bullet shot Cup (Швеция) ⁠NightLovell  - (Финляндия) Adisey95</v>
      </c>
      <c r="V14" s="87" t="str">
        <f t="shared" si="11"/>
        <v>2:0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void</v>
      </c>
      <c r="F15" s="117" t="str">
        <f t="shared" si="7"/>
        <v>Adisey95</v>
      </c>
      <c r="G15" s="115">
        <f t="shared" si="8"/>
        <v>2</v>
      </c>
      <c r="H15" s="117"/>
      <c r="I15" s="115">
        <f t="shared" si="9"/>
        <v>3</v>
      </c>
      <c r="J15" s="117"/>
      <c r="K15" s="121">
        <v>2.0</v>
      </c>
      <c r="L15" s="125">
        <v>3.0</v>
      </c>
      <c r="M15" s="123"/>
      <c r="N15" s="91"/>
      <c r="O15" s="91"/>
      <c r="P15" s="91"/>
      <c r="Q15" s="91"/>
      <c r="R15" s="91"/>
      <c r="S15" s="91"/>
      <c r="T15" s="136">
        <v>73.0</v>
      </c>
      <c r="U15" s="124" t="str">
        <f t="shared" si="10"/>
        <v>5:12 Bullet shot Cup (Чехия) void  - (Финляндия) Adisey95</v>
      </c>
      <c r="V15" s="87" t="str">
        <f t="shared" si="11"/>
        <v>2:3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void</v>
      </c>
      <c r="F16" s="117" t="str">
        <f t="shared" si="7"/>
        <v>Adisey95</v>
      </c>
      <c r="G16" s="115">
        <f t="shared" si="8"/>
        <v>3</v>
      </c>
      <c r="H16" s="117"/>
      <c r="I16" s="115">
        <f t="shared" si="9"/>
        <v>1</v>
      </c>
      <c r="J16" s="117"/>
      <c r="K16" s="121">
        <v>3.0</v>
      </c>
      <c r="L16" s="125">
        <v>1.0</v>
      </c>
      <c r="M16" s="123"/>
      <c r="N16" s="91"/>
      <c r="O16" s="91"/>
      <c r="P16" s="91"/>
      <c r="Q16" s="91"/>
      <c r="R16" s="91"/>
      <c r="S16" s="91"/>
      <c r="T16" s="136">
        <v>74.0</v>
      </c>
      <c r="U16" s="124" t="str">
        <f t="shared" si="10"/>
        <v>5:16 Bullet shot Cup (Чехия) void  - (Финляндия) Adisey95</v>
      </c>
      <c r="V16" s="87" t="str">
        <f t="shared" si="11"/>
        <v>3:1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void</v>
      </c>
      <c r="F17" s="117" t="str">
        <f t="shared" si="7"/>
        <v>Adisey95</v>
      </c>
      <c r="G17" s="115">
        <f t="shared" si="8"/>
        <v>1</v>
      </c>
      <c r="H17" s="117"/>
      <c r="I17" s="115">
        <f t="shared" si="9"/>
        <v>2</v>
      </c>
      <c r="J17" s="117"/>
      <c r="K17" s="117">
        <v>1.0</v>
      </c>
      <c r="L17" s="117">
        <v>2.0</v>
      </c>
      <c r="M17" s="123"/>
      <c r="N17" s="91"/>
      <c r="O17" s="91"/>
      <c r="P17" s="91"/>
      <c r="Q17" s="91"/>
      <c r="R17" s="91"/>
      <c r="S17" s="91"/>
      <c r="T17" s="136">
        <v>75.0</v>
      </c>
      <c r="U17" s="124" t="str">
        <f t="shared" si="10"/>
        <v>5:20 Bullet shot Cup (Чехия) void  - (Финляндия) Adisey95</v>
      </c>
      <c r="V17" s="87" t="str">
        <f t="shared" si="11"/>
        <v>1:2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void</v>
      </c>
      <c r="F18" s="117" t="str">
        <f t="shared" ref="F18:F23" si="15">$E$4</f>
        <v>⁠NightLovell</v>
      </c>
      <c r="G18" s="115">
        <f t="shared" si="8"/>
        <v>3</v>
      </c>
      <c r="H18" s="117"/>
      <c r="I18" s="115">
        <f t="shared" si="9"/>
        <v>1</v>
      </c>
      <c r="J18" s="117"/>
      <c r="K18" s="120">
        <v>3.0</v>
      </c>
      <c r="L18" s="122">
        <v>1.0</v>
      </c>
      <c r="M18" s="123"/>
      <c r="N18" s="130"/>
      <c r="O18" s="130"/>
      <c r="P18" s="91"/>
      <c r="Q18" s="130"/>
      <c r="R18" s="130"/>
      <c r="S18" s="91"/>
      <c r="T18" s="136">
        <v>76.0</v>
      </c>
      <c r="U18" s="124" t="str">
        <f t="shared" si="10"/>
        <v>5:24 Bullet shot Cup (Чехия) void  - (Швеция) ⁠NightLovell</v>
      </c>
      <c r="V18" s="87" t="str">
        <f t="shared" si="11"/>
        <v>3:1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void</v>
      </c>
      <c r="F19" s="117" t="str">
        <f t="shared" si="15"/>
        <v>⁠NightLovell</v>
      </c>
      <c r="G19" s="115">
        <f t="shared" si="8"/>
        <v>1</v>
      </c>
      <c r="H19" s="117"/>
      <c r="I19" s="115">
        <f t="shared" ref="I19:I23" si="16">SUM(L19,O19)</f>
        <v>0</v>
      </c>
      <c r="J19" s="117"/>
      <c r="K19" s="121">
        <v>1.0</v>
      </c>
      <c r="L19" s="125">
        <v>0.0</v>
      </c>
      <c r="M19" s="123"/>
      <c r="N19" s="130"/>
      <c r="O19" s="130"/>
      <c r="P19" s="91"/>
      <c r="Q19" s="130"/>
      <c r="R19" s="130"/>
      <c r="S19" s="91"/>
      <c r="T19" s="136">
        <v>77.0</v>
      </c>
      <c r="U19" s="124" t="str">
        <f t="shared" si="10"/>
        <v>5:28 Bullet shot Cup (Чехия) void  - (Швеция) ⁠NightLovell</v>
      </c>
      <c r="V19" s="87" t="str">
        <f t="shared" si="11"/>
        <v>1:0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void</v>
      </c>
      <c r="F20" s="117" t="str">
        <f t="shared" si="15"/>
        <v>⁠NightLovell</v>
      </c>
      <c r="G20" s="115">
        <f t="shared" si="8"/>
        <v>0</v>
      </c>
      <c r="H20" s="117"/>
      <c r="I20" s="115">
        <f t="shared" si="16"/>
        <v>2</v>
      </c>
      <c r="J20" s="117"/>
      <c r="K20" s="121">
        <v>0.0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6">
        <v>78.0</v>
      </c>
      <c r="U20" s="124" t="str">
        <f t="shared" si="10"/>
        <v>5:32 Bullet shot Cup (Чехия) void  - (Швеция) ⁠NightLovell</v>
      </c>
      <c r="V20" s="87" t="str">
        <f t="shared" si="11"/>
        <v>0:2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Adisey95</v>
      </c>
      <c r="F21" s="117" t="str">
        <f t="shared" si="15"/>
        <v>⁠NightLovell</v>
      </c>
      <c r="G21" s="115">
        <f t="shared" si="8"/>
        <v>2</v>
      </c>
      <c r="H21" s="117"/>
      <c r="I21" s="115">
        <f t="shared" si="16"/>
        <v>2</v>
      </c>
      <c r="J21" s="117"/>
      <c r="K21" s="121">
        <v>2.0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136">
        <v>79.0</v>
      </c>
      <c r="U21" s="124" t="str">
        <f t="shared" si="10"/>
        <v>5:36 Bullet shot Cup (Финляндия) Adisey95  - (Швеция) ⁠NightLovell</v>
      </c>
      <c r="V21" s="87" t="str">
        <f t="shared" si="11"/>
        <v>2:2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Adisey95</v>
      </c>
      <c r="F22" s="117" t="str">
        <f t="shared" si="15"/>
        <v>⁠NightLovell</v>
      </c>
      <c r="G22" s="115">
        <f t="shared" si="8"/>
        <v>1</v>
      </c>
      <c r="H22" s="117"/>
      <c r="I22" s="115">
        <f t="shared" si="16"/>
        <v>2</v>
      </c>
      <c r="J22" s="117"/>
      <c r="K22" s="121">
        <v>1.0</v>
      </c>
      <c r="L22" s="125">
        <v>2.0</v>
      </c>
      <c r="M22" s="123"/>
      <c r="N22" s="130"/>
      <c r="O22" s="130"/>
      <c r="P22" s="91"/>
      <c r="Q22" s="130"/>
      <c r="R22" s="130"/>
      <c r="S22" s="91"/>
      <c r="T22" s="136">
        <v>80.0</v>
      </c>
      <c r="U22" s="124" t="str">
        <f t="shared" si="10"/>
        <v>5:40 Bullet shot Cup (Финляндия) Adisey95  - (Швеция) ⁠NightLovell</v>
      </c>
      <c r="V22" s="87" t="str">
        <f t="shared" si="11"/>
        <v>1:2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Adisey95</v>
      </c>
      <c r="F23" s="117" t="str">
        <f t="shared" si="15"/>
        <v>⁠NightLovell</v>
      </c>
      <c r="G23" s="115">
        <f t="shared" si="8"/>
        <v>2</v>
      </c>
      <c r="H23" s="117"/>
      <c r="I23" s="115">
        <f t="shared" si="16"/>
        <v>0</v>
      </c>
      <c r="J23" s="117"/>
      <c r="K23" s="117">
        <v>2.0</v>
      </c>
      <c r="L23" s="117">
        <v>0.0</v>
      </c>
      <c r="M23" s="123"/>
      <c r="N23" s="91"/>
      <c r="O23" s="91"/>
      <c r="P23" s="91"/>
      <c r="Q23" s="91"/>
      <c r="R23" s="91"/>
      <c r="S23" s="91"/>
      <c r="T23" s="136">
        <v>81.0</v>
      </c>
      <c r="U23" s="124" t="str">
        <f t="shared" si="10"/>
        <v>5:44 Bullet shot Cup (Финляндия) Adisey95  - (Швеция) ⁠NightLovell</v>
      </c>
      <c r="V23" s="87" t="str">
        <f t="shared" si="11"/>
        <v>2:0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Adisey95</v>
      </c>
      <c r="F24" s="126" t="str">
        <f t="shared" ref="F24:F29" si="20">$E$6</f>
        <v>void</v>
      </c>
      <c r="G24" s="115">
        <f t="shared" si="8"/>
        <v>1</v>
      </c>
      <c r="H24" s="117"/>
      <c r="I24" s="115">
        <f t="shared" ref="I24:I30" si="21">SUM(L24)</f>
        <v>1</v>
      </c>
      <c r="J24" s="117"/>
      <c r="K24" s="120">
        <v>1.0</v>
      </c>
      <c r="L24" s="122">
        <v>1.0</v>
      </c>
      <c r="M24" s="91"/>
      <c r="N24" s="91"/>
      <c r="O24" s="91"/>
      <c r="P24" s="91"/>
      <c r="Q24" s="91"/>
      <c r="R24" s="91"/>
      <c r="S24" s="91"/>
      <c r="T24" s="136">
        <v>82.0</v>
      </c>
      <c r="U24" s="124" t="str">
        <f t="shared" si="10"/>
        <v>5:48 Bullet shot Cup (Финляндия) Adisey95  - (Чехия) void</v>
      </c>
      <c r="V24" s="87" t="str">
        <f t="shared" si="11"/>
        <v>1:1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Adisey95</v>
      </c>
      <c r="F25" s="126" t="str">
        <f t="shared" si="20"/>
        <v>void</v>
      </c>
      <c r="G25" s="115">
        <f t="shared" si="8"/>
        <v>2</v>
      </c>
      <c r="H25" s="117"/>
      <c r="I25" s="115">
        <f t="shared" si="21"/>
        <v>3</v>
      </c>
      <c r="J25" s="117"/>
      <c r="K25" s="121">
        <v>2.0</v>
      </c>
      <c r="L25" s="125">
        <v>3.0</v>
      </c>
      <c r="M25" s="91"/>
      <c r="N25" s="91"/>
      <c r="O25" s="91"/>
      <c r="P25" s="91"/>
      <c r="Q25" s="91"/>
      <c r="R25" s="91"/>
      <c r="S25" s="91"/>
      <c r="T25" s="136">
        <v>83.0</v>
      </c>
      <c r="U25" s="124" t="str">
        <f t="shared" si="10"/>
        <v>5:52 Bullet shot Cup (Финляндия) Adisey95  - (Чехия) void</v>
      </c>
      <c r="V25" s="87" t="str">
        <f t="shared" si="11"/>
        <v>2:3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Adisey95</v>
      </c>
      <c r="F26" s="126" t="str">
        <f t="shared" si="20"/>
        <v>void</v>
      </c>
      <c r="G26" s="115">
        <f t="shared" si="8"/>
        <v>3</v>
      </c>
      <c r="H26" s="117"/>
      <c r="I26" s="115">
        <f t="shared" si="21"/>
        <v>1</v>
      </c>
      <c r="J26" s="117"/>
      <c r="K26" s="121">
        <v>3.0</v>
      </c>
      <c r="L26" s="125">
        <v>1.0</v>
      </c>
      <c r="M26" s="91"/>
      <c r="N26" s="91"/>
      <c r="O26" s="91"/>
      <c r="P26" s="91"/>
      <c r="Q26" s="91"/>
      <c r="R26" s="91"/>
      <c r="S26" s="91"/>
      <c r="T26" s="136">
        <v>84.0</v>
      </c>
      <c r="U26" s="124" t="str">
        <f t="shared" si="10"/>
        <v>5:56 Bullet shot Cup (Финляндия) Adisey95  - (Чехия) void</v>
      </c>
      <c r="V26" s="87" t="str">
        <f t="shared" si="11"/>
        <v>3:1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⁠NightLovell</v>
      </c>
      <c r="F27" s="126" t="str">
        <f t="shared" si="20"/>
        <v>void</v>
      </c>
      <c r="G27" s="115">
        <f t="shared" si="8"/>
        <v>1</v>
      </c>
      <c r="H27" s="117"/>
      <c r="I27" s="115">
        <f t="shared" si="21"/>
        <v>0</v>
      </c>
      <c r="J27" s="117"/>
      <c r="K27" s="121">
        <v>1.0</v>
      </c>
      <c r="L27" s="125">
        <v>0.0</v>
      </c>
      <c r="M27" s="91"/>
      <c r="N27" s="91"/>
      <c r="O27" s="91"/>
      <c r="P27" s="91"/>
      <c r="Q27" s="91"/>
      <c r="R27" s="91"/>
      <c r="S27" s="91"/>
      <c r="T27" s="136">
        <v>85.0</v>
      </c>
      <c r="U27" s="124" t="str">
        <f t="shared" si="10"/>
        <v>6:00 Bullet shot Cup (Швеция) ⁠NightLovell  - (Чехия) void</v>
      </c>
      <c r="V27" s="87" t="str">
        <f t="shared" si="11"/>
        <v>1:0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⁠NightLovell</v>
      </c>
      <c r="F28" s="126" t="str">
        <f t="shared" si="20"/>
        <v>void</v>
      </c>
      <c r="G28" s="115">
        <f t="shared" si="8"/>
        <v>2</v>
      </c>
      <c r="H28" s="117"/>
      <c r="I28" s="115">
        <f t="shared" si="21"/>
        <v>0</v>
      </c>
      <c r="J28" s="117"/>
      <c r="K28" s="121">
        <v>2.0</v>
      </c>
      <c r="L28" s="125">
        <v>0.0</v>
      </c>
      <c r="M28" s="91"/>
      <c r="N28" s="91"/>
      <c r="O28" s="91"/>
      <c r="P28" s="91"/>
      <c r="Q28" s="91"/>
      <c r="R28" s="91"/>
      <c r="S28" s="91"/>
      <c r="T28" s="136">
        <v>86.0</v>
      </c>
      <c r="U28" s="124" t="str">
        <f t="shared" si="10"/>
        <v>6:04 Bullet shot Cup (Швеция) ⁠NightLovell  - (Чехия) void</v>
      </c>
      <c r="V28" s="87" t="str">
        <f t="shared" si="11"/>
        <v>2:0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⁠NightLovell</v>
      </c>
      <c r="F29" s="126" t="str">
        <f t="shared" si="20"/>
        <v>void</v>
      </c>
      <c r="G29" s="115">
        <f t="shared" si="8"/>
        <v>2</v>
      </c>
      <c r="H29" s="117"/>
      <c r="I29" s="115">
        <f t="shared" si="21"/>
        <v>1</v>
      </c>
      <c r="J29" s="117"/>
      <c r="K29" s="117">
        <v>2.0</v>
      </c>
      <c r="L29" s="117">
        <v>1.0</v>
      </c>
      <c r="M29" s="91"/>
      <c r="N29" s="91"/>
      <c r="O29" s="91"/>
      <c r="P29" s="91"/>
      <c r="Q29" s="91"/>
      <c r="R29" s="91"/>
      <c r="S29" s="91"/>
      <c r="T29" s="136">
        <v>87.0</v>
      </c>
      <c r="U29" s="124" t="str">
        <f t="shared" si="10"/>
        <v>6:08 Bullet shot Cup (Швеция) ⁠NightLovell  - (Чехия) void</v>
      </c>
      <c r="V29" s="87" t="str">
        <f t="shared" si="11"/>
        <v>2:1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⁠NightLovell</v>
      </c>
      <c r="F30" s="117" t="str">
        <f t="shared" ref="F30:F35" si="25">$E$5</f>
        <v>Adisey95</v>
      </c>
      <c r="G30" s="115">
        <f t="shared" si="8"/>
        <v>2</v>
      </c>
      <c r="H30" s="117"/>
      <c r="I30" s="115">
        <f t="shared" si="21"/>
        <v>3</v>
      </c>
      <c r="J30" s="117"/>
      <c r="K30" s="120">
        <v>2.0</v>
      </c>
      <c r="L30" s="122">
        <v>3.0</v>
      </c>
      <c r="M30" s="91"/>
      <c r="N30" s="91"/>
      <c r="O30" s="91"/>
      <c r="P30" s="91"/>
      <c r="Q30" s="91"/>
      <c r="R30" s="91"/>
      <c r="S30" s="91"/>
      <c r="T30" s="136">
        <v>88.0</v>
      </c>
      <c r="U30" s="124" t="str">
        <f t="shared" si="10"/>
        <v>6:12 Bullet shot Cup (Швеция) ⁠NightLovell  - (Финляндия) Adisey95</v>
      </c>
      <c r="V30" s="87" t="str">
        <f t="shared" si="11"/>
        <v>2:3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⁠NightLovell</v>
      </c>
      <c r="F31" s="117" t="str">
        <f t="shared" si="25"/>
        <v>Adisey95</v>
      </c>
      <c r="G31" s="115">
        <f t="shared" si="8"/>
        <v>1</v>
      </c>
      <c r="H31" s="117"/>
      <c r="I31" s="115">
        <f t="shared" ref="I31:I35" si="26">SUM(L31,O31)</f>
        <v>1</v>
      </c>
      <c r="J31" s="117"/>
      <c r="K31" s="121">
        <v>1.0</v>
      </c>
      <c r="L31" s="125">
        <v>1.0</v>
      </c>
      <c r="M31" s="91"/>
      <c r="N31" s="91"/>
      <c r="O31" s="91"/>
      <c r="P31" s="91"/>
      <c r="Q31" s="91"/>
      <c r="R31" s="91"/>
      <c r="S31" s="91"/>
      <c r="T31" s="136">
        <v>89.0</v>
      </c>
      <c r="U31" s="124" t="str">
        <f t="shared" si="10"/>
        <v>6:16 Bullet shot Cup (Швеция) ⁠NightLovell  - (Финляндия) Adisey95</v>
      </c>
      <c r="V31" s="87" t="str">
        <f t="shared" si="11"/>
        <v>1:1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⁠NightLovell</v>
      </c>
      <c r="F32" s="117" t="str">
        <f t="shared" si="25"/>
        <v>Adisey95</v>
      </c>
      <c r="G32" s="115">
        <f t="shared" si="8"/>
        <v>2</v>
      </c>
      <c r="H32" s="117"/>
      <c r="I32" s="115">
        <f t="shared" si="26"/>
        <v>1</v>
      </c>
      <c r="J32" s="117"/>
      <c r="K32" s="121">
        <v>2.0</v>
      </c>
      <c r="L32" s="125">
        <v>1.0</v>
      </c>
      <c r="M32" s="91"/>
      <c r="N32" s="91"/>
      <c r="O32" s="91"/>
      <c r="P32" s="91"/>
      <c r="Q32" s="91"/>
      <c r="R32" s="91"/>
      <c r="S32" s="91"/>
      <c r="T32" s="136">
        <v>90.0</v>
      </c>
      <c r="U32" s="124" t="str">
        <f t="shared" si="10"/>
        <v>6:20 Bullet shot Cup (Швеция) ⁠NightLovell  - (Финляндия) Adisey95</v>
      </c>
      <c r="V32" s="87" t="str">
        <f t="shared" si="11"/>
        <v>2:1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void</v>
      </c>
      <c r="F33" s="117" t="str">
        <f t="shared" si="25"/>
        <v>Adisey95</v>
      </c>
      <c r="G33" s="115">
        <f t="shared" si="8"/>
        <v>1</v>
      </c>
      <c r="H33" s="117"/>
      <c r="I33" s="115">
        <f t="shared" si="26"/>
        <v>1</v>
      </c>
      <c r="J33" s="117"/>
      <c r="K33" s="121">
        <v>1.0</v>
      </c>
      <c r="L33" s="125">
        <v>1.0</v>
      </c>
      <c r="M33" s="91"/>
      <c r="N33" s="91"/>
      <c r="O33" s="91"/>
      <c r="P33" s="91"/>
      <c r="Q33" s="91"/>
      <c r="R33" s="91"/>
      <c r="S33" s="91"/>
      <c r="T33" s="136">
        <v>91.0</v>
      </c>
      <c r="U33" s="124" t="str">
        <f t="shared" si="10"/>
        <v>6:24 Bullet shot Cup (Чехия) void  - (Финляндия) Adisey95</v>
      </c>
      <c r="V33" s="87" t="str">
        <f t="shared" si="11"/>
        <v>1:1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void</v>
      </c>
      <c r="F34" s="117" t="str">
        <f t="shared" si="25"/>
        <v>Adisey95</v>
      </c>
      <c r="G34" s="115">
        <f t="shared" si="8"/>
        <v>1</v>
      </c>
      <c r="H34" s="117"/>
      <c r="I34" s="115">
        <f t="shared" si="26"/>
        <v>2</v>
      </c>
      <c r="J34" s="117"/>
      <c r="K34" s="121">
        <v>1.0</v>
      </c>
      <c r="L34" s="125">
        <v>2.0</v>
      </c>
      <c r="M34" s="91"/>
      <c r="N34" s="91"/>
      <c r="O34" s="91"/>
      <c r="P34" s="91"/>
      <c r="Q34" s="91"/>
      <c r="R34" s="91"/>
      <c r="S34" s="91"/>
      <c r="T34" s="136">
        <v>92.0</v>
      </c>
      <c r="U34" s="124" t="str">
        <f t="shared" si="10"/>
        <v>6:28 Bullet shot Cup (Чехия) void  - (Финляндия) Adisey95</v>
      </c>
      <c r="V34" s="87" t="str">
        <f t="shared" si="11"/>
        <v>1:2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void</v>
      </c>
      <c r="F35" s="117" t="str">
        <f t="shared" si="25"/>
        <v>Adisey95</v>
      </c>
      <c r="G35" s="115">
        <f t="shared" si="8"/>
        <v>0</v>
      </c>
      <c r="H35" s="117"/>
      <c r="I35" s="115">
        <f t="shared" si="26"/>
        <v>2</v>
      </c>
      <c r="J35" s="117"/>
      <c r="K35" s="117">
        <v>0.0</v>
      </c>
      <c r="L35" s="117">
        <v>2.0</v>
      </c>
      <c r="M35" s="91"/>
      <c r="N35" s="91"/>
      <c r="O35" s="91"/>
      <c r="P35" s="91"/>
      <c r="Q35" s="91"/>
      <c r="R35" s="91"/>
      <c r="S35" s="91"/>
      <c r="T35" s="136">
        <v>93.0</v>
      </c>
      <c r="U35" s="124" t="str">
        <f t="shared" si="10"/>
        <v>6:32 Bullet shot Cup (Чехия) void  - (Финляндия) Adisey95</v>
      </c>
      <c r="V35" s="87" t="str">
        <f t="shared" si="11"/>
        <v>0:2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void</v>
      </c>
      <c r="F36" s="117" t="str">
        <f t="shared" ref="F36:F41" si="30">$E$4</f>
        <v>⁠NightLovell</v>
      </c>
      <c r="G36" s="115">
        <f t="shared" si="8"/>
        <v>1</v>
      </c>
      <c r="H36" s="117"/>
      <c r="I36" s="115">
        <f t="shared" ref="I36:I42" si="31">SUM(L36)</f>
        <v>2</v>
      </c>
      <c r="J36" s="117"/>
      <c r="K36" s="120">
        <v>1.0</v>
      </c>
      <c r="L36" s="122">
        <v>2.0</v>
      </c>
      <c r="M36" s="91"/>
      <c r="N36" s="91"/>
      <c r="O36" s="91"/>
      <c r="P36" s="91"/>
      <c r="Q36" s="91"/>
      <c r="R36" s="91"/>
      <c r="S36" s="91"/>
      <c r="T36" s="136">
        <v>94.0</v>
      </c>
      <c r="U36" s="124" t="str">
        <f t="shared" si="10"/>
        <v>6:36 Bullet shot Cup (Чехия) void  - (Швеция) ⁠NightLovell</v>
      </c>
      <c r="V36" s="87" t="str">
        <f t="shared" si="11"/>
        <v>1:2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void</v>
      </c>
      <c r="F37" s="117" t="str">
        <f t="shared" si="30"/>
        <v>⁠NightLovell</v>
      </c>
      <c r="G37" s="115">
        <f t="shared" si="8"/>
        <v>0</v>
      </c>
      <c r="H37" s="117"/>
      <c r="I37" s="115">
        <f t="shared" si="31"/>
        <v>1</v>
      </c>
      <c r="J37" s="117"/>
      <c r="K37" s="121">
        <v>0.0</v>
      </c>
      <c r="L37" s="125">
        <v>1.0</v>
      </c>
      <c r="M37" s="91"/>
      <c r="N37" s="91"/>
      <c r="O37" s="91"/>
      <c r="P37" s="91"/>
      <c r="Q37" s="91"/>
      <c r="R37" s="91"/>
      <c r="S37" s="91"/>
      <c r="T37" s="136">
        <v>95.0</v>
      </c>
      <c r="U37" s="124" t="str">
        <f t="shared" si="10"/>
        <v>6:40 Bullet shot Cup (Чехия) void  - (Швеция) ⁠NightLovell</v>
      </c>
      <c r="V37" s="87" t="str">
        <f t="shared" si="11"/>
        <v>0:1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void</v>
      </c>
      <c r="F38" s="117" t="str">
        <f t="shared" si="30"/>
        <v>⁠NightLovell</v>
      </c>
      <c r="G38" s="115">
        <f t="shared" si="8"/>
        <v>0</v>
      </c>
      <c r="H38" s="117"/>
      <c r="I38" s="115">
        <f t="shared" si="31"/>
        <v>1</v>
      </c>
      <c r="J38" s="117"/>
      <c r="K38" s="121">
        <v>0.0</v>
      </c>
      <c r="L38" s="125">
        <v>1.0</v>
      </c>
      <c r="M38" s="91"/>
      <c r="N38" s="91"/>
      <c r="O38" s="91"/>
      <c r="P38" s="91"/>
      <c r="Q38" s="91"/>
      <c r="R38" s="91"/>
      <c r="S38" s="91"/>
      <c r="T38" s="136">
        <v>96.0</v>
      </c>
      <c r="U38" s="124" t="str">
        <f t="shared" si="10"/>
        <v>6:44 Bullet shot Cup (Чехия) void  - (Швеция) ⁠NightLovell</v>
      </c>
      <c r="V38" s="87" t="str">
        <f t="shared" si="11"/>
        <v>0:1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Adisey95</v>
      </c>
      <c r="F39" s="117" t="str">
        <f t="shared" si="30"/>
        <v>⁠NightLovell</v>
      </c>
      <c r="G39" s="115">
        <f t="shared" si="8"/>
        <v>2</v>
      </c>
      <c r="H39" s="117"/>
      <c r="I39" s="115">
        <f t="shared" si="31"/>
        <v>3</v>
      </c>
      <c r="J39" s="117"/>
      <c r="K39" s="121">
        <v>2.0</v>
      </c>
      <c r="L39" s="125">
        <v>3.0</v>
      </c>
      <c r="M39" s="91"/>
      <c r="N39" s="91"/>
      <c r="O39" s="91"/>
      <c r="P39" s="91"/>
      <c r="Q39" s="91"/>
      <c r="R39" s="91"/>
      <c r="S39" s="91"/>
      <c r="T39" s="136">
        <v>97.0</v>
      </c>
      <c r="U39" s="124" t="str">
        <f t="shared" si="10"/>
        <v>6:48 Bullet shot Cup (Финляндия) Adisey95  - (Швеция) ⁠NightLovell</v>
      </c>
      <c r="V39" s="87" t="str">
        <f t="shared" si="11"/>
        <v>2:3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Adisey95</v>
      </c>
      <c r="F40" s="117" t="str">
        <f t="shared" si="30"/>
        <v>⁠NightLovell</v>
      </c>
      <c r="G40" s="115">
        <f t="shared" si="8"/>
        <v>2</v>
      </c>
      <c r="H40" s="117"/>
      <c r="I40" s="115">
        <f t="shared" si="31"/>
        <v>1</v>
      </c>
      <c r="J40" s="117"/>
      <c r="K40" s="121">
        <v>2.0</v>
      </c>
      <c r="L40" s="125">
        <v>1.0</v>
      </c>
      <c r="M40" s="91"/>
      <c r="N40" s="91"/>
      <c r="O40" s="91"/>
      <c r="P40" s="91"/>
      <c r="Q40" s="91"/>
      <c r="R40" s="91"/>
      <c r="S40" s="91"/>
      <c r="T40" s="136">
        <v>98.0</v>
      </c>
      <c r="U40" s="124" t="str">
        <f t="shared" si="10"/>
        <v>6:52 Bullet shot Cup (Финляндия) Adisey95  - (Швеция) ⁠NightLovell</v>
      </c>
      <c r="V40" s="87" t="str">
        <f t="shared" si="11"/>
        <v>2:1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Adisey95</v>
      </c>
      <c r="F41" s="117" t="str">
        <f t="shared" si="30"/>
        <v>⁠NightLovell</v>
      </c>
      <c r="G41" s="115">
        <f t="shared" si="8"/>
        <v>0</v>
      </c>
      <c r="H41" s="117"/>
      <c r="I41" s="115">
        <f t="shared" si="31"/>
        <v>1</v>
      </c>
      <c r="J41" s="117"/>
      <c r="K41" s="117">
        <v>0.0</v>
      </c>
      <c r="L41" s="117">
        <v>1.0</v>
      </c>
      <c r="M41" s="91"/>
      <c r="N41" s="91"/>
      <c r="O41" s="91"/>
      <c r="P41" s="91"/>
      <c r="Q41" s="91"/>
      <c r="R41" s="91"/>
      <c r="S41" s="91"/>
      <c r="T41" s="136">
        <v>99.0</v>
      </c>
      <c r="U41" s="124" t="str">
        <f t="shared" si="10"/>
        <v>6:56 Bullet shot Cup (Финляндия) Adisey95  - (Швеция) ⁠NightLovell</v>
      </c>
      <c r="V41" s="87" t="str">
        <f t="shared" si="11"/>
        <v>0:1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Adisey95</v>
      </c>
      <c r="F42" s="117" t="str">
        <f t="shared" ref="F42:F47" si="35">$E$6</f>
        <v>void</v>
      </c>
      <c r="G42" s="115">
        <f t="shared" si="8"/>
        <v>2</v>
      </c>
      <c r="H42" s="117"/>
      <c r="I42" s="115">
        <f t="shared" si="31"/>
        <v>0</v>
      </c>
      <c r="J42" s="117"/>
      <c r="K42" s="120">
        <v>2.0</v>
      </c>
      <c r="L42" s="122">
        <v>0.0</v>
      </c>
      <c r="M42" s="91"/>
      <c r="N42" s="91"/>
      <c r="O42" s="91"/>
      <c r="P42" s="91"/>
      <c r="Q42" s="91"/>
      <c r="R42" s="91"/>
      <c r="S42" s="91"/>
      <c r="T42" s="136">
        <v>100.0</v>
      </c>
      <c r="U42" s="124" t="str">
        <f t="shared" si="10"/>
        <v>7:00 Bullet shot Cup (Финляндия) Adisey95  - (Чехия) void</v>
      </c>
      <c r="V42" s="87" t="str">
        <f t="shared" si="11"/>
        <v>2:0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Adisey95</v>
      </c>
      <c r="F43" s="117" t="str">
        <f t="shared" si="35"/>
        <v>void</v>
      </c>
      <c r="G43" s="115">
        <f t="shared" si="8"/>
        <v>3</v>
      </c>
      <c r="H43" s="117"/>
      <c r="I43" s="115">
        <f t="shared" ref="I43:I47" si="36">SUM(L43,O43)</f>
        <v>2</v>
      </c>
      <c r="J43" s="117"/>
      <c r="K43" s="121">
        <v>3.0</v>
      </c>
      <c r="L43" s="125">
        <v>2.0</v>
      </c>
      <c r="M43" s="91"/>
      <c r="N43" s="91"/>
      <c r="O43" s="91"/>
      <c r="P43" s="91"/>
      <c r="Q43" s="91"/>
      <c r="R43" s="91"/>
      <c r="S43" s="91"/>
      <c r="T43" s="136">
        <v>101.0</v>
      </c>
      <c r="U43" s="124" t="str">
        <f t="shared" si="10"/>
        <v>7:04 Bullet shot Cup (Финляндия) Adisey95  - (Чехия) void</v>
      </c>
      <c r="V43" s="87" t="str">
        <f t="shared" si="11"/>
        <v>3:2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Adisey95</v>
      </c>
      <c r="F44" s="117" t="str">
        <f t="shared" si="35"/>
        <v>void</v>
      </c>
      <c r="G44" s="115">
        <f t="shared" si="8"/>
        <v>2</v>
      </c>
      <c r="H44" s="117"/>
      <c r="I44" s="115">
        <f t="shared" si="36"/>
        <v>2</v>
      </c>
      <c r="J44" s="117"/>
      <c r="K44" s="121">
        <v>2.0</v>
      </c>
      <c r="L44" s="125">
        <v>2.0</v>
      </c>
      <c r="M44" s="91"/>
      <c r="N44" s="91"/>
      <c r="O44" s="91"/>
      <c r="P44" s="91"/>
      <c r="Q44" s="91"/>
      <c r="R44" s="91"/>
      <c r="S44" s="91"/>
      <c r="T44" s="136">
        <v>102.0</v>
      </c>
      <c r="U44" s="124" t="str">
        <f t="shared" si="10"/>
        <v>7:08 Bullet shot Cup (Финляндия) Adisey95  - (Чехия) void</v>
      </c>
      <c r="V44" s="87" t="str">
        <f t="shared" si="11"/>
        <v>2:2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⁠NightLovell</v>
      </c>
      <c r="F45" s="117" t="str">
        <f t="shared" si="35"/>
        <v>void</v>
      </c>
      <c r="G45" s="115">
        <f t="shared" si="8"/>
        <v>1</v>
      </c>
      <c r="H45" s="117"/>
      <c r="I45" s="115">
        <f t="shared" si="36"/>
        <v>0</v>
      </c>
      <c r="J45" s="117"/>
      <c r="K45" s="121">
        <v>1.0</v>
      </c>
      <c r="L45" s="125">
        <v>0.0</v>
      </c>
      <c r="M45" s="91"/>
      <c r="N45" s="91"/>
      <c r="O45" s="91"/>
      <c r="P45" s="91"/>
      <c r="Q45" s="91"/>
      <c r="R45" s="91"/>
      <c r="S45" s="91"/>
      <c r="T45" s="136">
        <v>103.0</v>
      </c>
      <c r="U45" s="124" t="str">
        <f t="shared" si="10"/>
        <v>7:12 Bullet shot Cup (Швеция) ⁠NightLovell  - (Чехия) void</v>
      </c>
      <c r="V45" s="87" t="str">
        <f t="shared" si="11"/>
        <v>1:0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⁠NightLovell</v>
      </c>
      <c r="F46" s="117" t="str">
        <f t="shared" si="35"/>
        <v>void</v>
      </c>
      <c r="G46" s="115">
        <f t="shared" si="8"/>
        <v>2</v>
      </c>
      <c r="H46" s="117"/>
      <c r="I46" s="115">
        <f t="shared" si="36"/>
        <v>0</v>
      </c>
      <c r="J46" s="117"/>
      <c r="K46" s="121">
        <v>2.0</v>
      </c>
      <c r="L46" s="125">
        <v>0.0</v>
      </c>
      <c r="M46" s="91"/>
      <c r="N46" s="91"/>
      <c r="O46" s="91"/>
      <c r="P46" s="91"/>
      <c r="Q46" s="91"/>
      <c r="R46" s="91"/>
      <c r="S46" s="91"/>
      <c r="T46" s="136">
        <v>104.0</v>
      </c>
      <c r="U46" s="124" t="str">
        <f t="shared" si="10"/>
        <v>7:16 Bullet shot Cup (Швеция) ⁠NightLovell  - (Чехия) void</v>
      </c>
      <c r="V46" s="87" t="str">
        <f t="shared" si="11"/>
        <v>2:0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⁠NightLovell</v>
      </c>
      <c r="F47" s="117" t="str">
        <f t="shared" si="35"/>
        <v>void</v>
      </c>
      <c r="G47" s="115">
        <f t="shared" si="8"/>
        <v>1</v>
      </c>
      <c r="H47" s="117"/>
      <c r="I47" s="115">
        <f t="shared" si="36"/>
        <v>1</v>
      </c>
      <c r="J47" s="117"/>
      <c r="K47" s="117">
        <v>1.0</v>
      </c>
      <c r="L47" s="117">
        <v>1.0</v>
      </c>
      <c r="M47" s="91"/>
      <c r="N47" s="91"/>
      <c r="O47" s="91"/>
      <c r="P47" s="91"/>
      <c r="Q47" s="91"/>
      <c r="R47" s="91"/>
      <c r="S47" s="91"/>
      <c r="T47" s="136">
        <v>105.0</v>
      </c>
      <c r="U47" s="124" t="str">
        <f t="shared" si="10"/>
        <v>7:20 Bullet shot Cup (Швеция) ⁠NightLovell  - (Чехия) void</v>
      </c>
      <c r="V47" s="87" t="str">
        <f t="shared" si="11"/>
        <v>1:1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⁠NightLovell</v>
      </c>
      <c r="F48" s="117" t="str">
        <f t="shared" ref="F48:F53" si="40">$E$5</f>
        <v>Adisey95</v>
      </c>
      <c r="G48" s="115">
        <f t="shared" si="8"/>
        <v>0</v>
      </c>
      <c r="H48" s="117"/>
      <c r="I48" s="115">
        <f>SUM(L48)</f>
        <v>2</v>
      </c>
      <c r="J48" s="117"/>
      <c r="K48" s="120">
        <v>0.0</v>
      </c>
      <c r="L48" s="122">
        <v>2.0</v>
      </c>
      <c r="M48" s="87"/>
      <c r="N48" s="87"/>
      <c r="O48" s="87"/>
      <c r="P48" s="87"/>
      <c r="Q48" s="87"/>
      <c r="R48" s="87"/>
      <c r="S48" s="87"/>
      <c r="T48" s="136">
        <v>106.0</v>
      </c>
      <c r="U48" s="124" t="str">
        <f t="shared" si="10"/>
        <v>7:24 Bullet shot Cup (Швеция) ⁠NightLovell  - (Финляндия) Adisey95</v>
      </c>
      <c r="V48" s="87" t="str">
        <f t="shared" si="11"/>
        <v>0:2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⁠NightLovell</v>
      </c>
      <c r="F49" s="117" t="str">
        <f t="shared" si="40"/>
        <v>Adisey95</v>
      </c>
      <c r="G49" s="115">
        <f t="shared" si="8"/>
        <v>1</v>
      </c>
      <c r="H49" s="117"/>
      <c r="I49" s="115">
        <f t="shared" ref="I49:I53" si="41">SUM(L49,O49)</f>
        <v>1</v>
      </c>
      <c r="J49" s="117"/>
      <c r="K49" s="121">
        <v>1.0</v>
      </c>
      <c r="L49" s="125">
        <v>1.0</v>
      </c>
      <c r="M49" s="87"/>
      <c r="N49" s="87"/>
      <c r="O49" s="87"/>
      <c r="P49" s="87"/>
      <c r="Q49" s="87"/>
      <c r="R49" s="87"/>
      <c r="S49" s="87"/>
      <c r="T49" s="136">
        <v>107.0</v>
      </c>
      <c r="U49" s="124" t="str">
        <f t="shared" si="10"/>
        <v>7:28 Bullet shot Cup (Швеция) ⁠NightLovell  - (Финляндия) Adisey95</v>
      </c>
      <c r="V49" s="87" t="str">
        <f t="shared" si="11"/>
        <v>1:1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⁠NightLovell</v>
      </c>
      <c r="F50" s="117" t="str">
        <f t="shared" si="40"/>
        <v>Adisey95</v>
      </c>
      <c r="G50" s="115">
        <f t="shared" si="8"/>
        <v>2</v>
      </c>
      <c r="H50" s="117"/>
      <c r="I50" s="115">
        <f t="shared" si="41"/>
        <v>2</v>
      </c>
      <c r="J50" s="117"/>
      <c r="K50" s="121">
        <v>2.0</v>
      </c>
      <c r="L50" s="125">
        <v>2.0</v>
      </c>
      <c r="M50" s="87"/>
      <c r="N50" s="87"/>
      <c r="O50" s="87"/>
      <c r="P50" s="87"/>
      <c r="Q50" s="87"/>
      <c r="R50" s="87"/>
      <c r="S50" s="87"/>
      <c r="T50" s="136">
        <v>108.0</v>
      </c>
      <c r="U50" s="124" t="str">
        <f t="shared" si="10"/>
        <v>7:32 Bullet shot Cup (Швеция) ⁠NightLovell  - (Финляндия) Adisey95</v>
      </c>
      <c r="V50" s="87" t="str">
        <f t="shared" si="11"/>
        <v>2:2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void</v>
      </c>
      <c r="F51" s="117" t="str">
        <f t="shared" si="40"/>
        <v>Adisey95</v>
      </c>
      <c r="G51" s="115">
        <f t="shared" si="8"/>
        <v>2</v>
      </c>
      <c r="H51" s="117"/>
      <c r="I51" s="115">
        <f t="shared" si="41"/>
        <v>2</v>
      </c>
      <c r="J51" s="117"/>
      <c r="K51" s="121">
        <v>2.0</v>
      </c>
      <c r="L51" s="125">
        <v>2.0</v>
      </c>
      <c r="M51" s="87"/>
      <c r="N51" s="87"/>
      <c r="O51" s="87"/>
      <c r="P51" s="87"/>
      <c r="Q51" s="87"/>
      <c r="R51" s="87"/>
      <c r="S51" s="87"/>
      <c r="T51" s="136">
        <v>109.0</v>
      </c>
      <c r="U51" s="124" t="str">
        <f t="shared" si="10"/>
        <v>7:36 Bullet shot Cup (Чехия) void  - (Финляндия) Adisey95</v>
      </c>
      <c r="V51" s="87" t="str">
        <f t="shared" si="11"/>
        <v>2:2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void</v>
      </c>
      <c r="F52" s="117" t="str">
        <f t="shared" si="40"/>
        <v>Adisey95</v>
      </c>
      <c r="G52" s="115">
        <f t="shared" si="8"/>
        <v>2</v>
      </c>
      <c r="H52" s="117"/>
      <c r="I52" s="115">
        <f t="shared" si="41"/>
        <v>1</v>
      </c>
      <c r="J52" s="117"/>
      <c r="K52" s="121">
        <v>2.0</v>
      </c>
      <c r="L52" s="125">
        <v>1.0</v>
      </c>
      <c r="M52" s="87"/>
      <c r="N52" s="87"/>
      <c r="O52" s="87"/>
      <c r="P52" s="87"/>
      <c r="Q52" s="87"/>
      <c r="R52" s="87"/>
      <c r="S52" s="87"/>
      <c r="T52" s="136">
        <v>110.0</v>
      </c>
      <c r="U52" s="124" t="str">
        <f t="shared" si="10"/>
        <v>7:40 Bullet shot Cup (Чехия) void  - (Финляндия) Adisey95</v>
      </c>
      <c r="V52" s="87" t="str">
        <f t="shared" si="11"/>
        <v>2:1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void</v>
      </c>
      <c r="F53" s="117" t="str">
        <f t="shared" si="40"/>
        <v>Adisey95</v>
      </c>
      <c r="G53" s="115">
        <f t="shared" si="8"/>
        <v>1</v>
      </c>
      <c r="H53" s="117"/>
      <c r="I53" s="115">
        <f t="shared" si="41"/>
        <v>1</v>
      </c>
      <c r="J53" s="117"/>
      <c r="K53" s="117">
        <v>1.0</v>
      </c>
      <c r="L53" s="117">
        <v>1.0</v>
      </c>
      <c r="M53" s="87"/>
      <c r="N53" s="87"/>
      <c r="O53" s="87"/>
      <c r="P53" s="87"/>
      <c r="Q53" s="87"/>
      <c r="R53" s="87"/>
      <c r="S53" s="87"/>
      <c r="T53" s="136">
        <v>111.0</v>
      </c>
      <c r="U53" s="124" t="str">
        <f t="shared" si="10"/>
        <v>7:44 Bullet shot Cup (Чехия) void  - (Финляндия) Adisey95</v>
      </c>
      <c r="V53" s="87" t="str">
        <f t="shared" si="11"/>
        <v>1:1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void</v>
      </c>
      <c r="F54" s="117" t="str">
        <f t="shared" ref="F54:F56" si="45">$E$4</f>
        <v>⁠NightLovell</v>
      </c>
      <c r="G54" s="115">
        <f t="shared" si="8"/>
        <v>1</v>
      </c>
      <c r="H54" s="117"/>
      <c r="I54" s="115">
        <f t="shared" ref="I54:I56" si="46">SUM(L54)</f>
        <v>2</v>
      </c>
      <c r="J54" s="117"/>
      <c r="K54" s="120">
        <v>1.0</v>
      </c>
      <c r="L54" s="122">
        <v>2.0</v>
      </c>
      <c r="M54" s="87"/>
      <c r="N54" s="87"/>
      <c r="O54" s="87"/>
      <c r="P54" s="87"/>
      <c r="Q54" s="87"/>
      <c r="R54" s="87"/>
      <c r="S54" s="87"/>
      <c r="T54" s="136">
        <v>112.0</v>
      </c>
      <c r="U54" s="124" t="str">
        <f t="shared" si="10"/>
        <v>7:48 Bullet shot Cup (Чехия) void  - (Швеция) ⁠NightLovell</v>
      </c>
      <c r="V54" s="87" t="str">
        <f t="shared" si="11"/>
        <v>1:2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void</v>
      </c>
      <c r="F55" s="117" t="str">
        <f t="shared" si="45"/>
        <v>⁠NightLovell</v>
      </c>
      <c r="G55" s="115">
        <f t="shared" si="8"/>
        <v>2</v>
      </c>
      <c r="H55" s="117"/>
      <c r="I55" s="115">
        <f t="shared" si="46"/>
        <v>2</v>
      </c>
      <c r="J55" s="117"/>
      <c r="K55" s="121">
        <v>2.0</v>
      </c>
      <c r="L55" s="125">
        <v>2.0</v>
      </c>
      <c r="M55" s="87"/>
      <c r="N55" s="87"/>
      <c r="O55" s="87"/>
      <c r="P55" s="87"/>
      <c r="Q55" s="87"/>
      <c r="R55" s="87"/>
      <c r="S55" s="87"/>
      <c r="T55" s="136">
        <v>113.0</v>
      </c>
      <c r="U55" s="124" t="str">
        <f t="shared" si="10"/>
        <v>7:52 Bullet shot Cup (Чехия) void  - (Швеция) ⁠NightLovell</v>
      </c>
      <c r="V55" s="87" t="str">
        <f t="shared" si="11"/>
        <v>2:2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void</v>
      </c>
      <c r="F56" s="117" t="str">
        <f t="shared" si="45"/>
        <v>⁠NightLovell</v>
      </c>
      <c r="G56" s="115">
        <f t="shared" si="8"/>
        <v>2</v>
      </c>
      <c r="H56" s="117"/>
      <c r="I56" s="115">
        <f t="shared" si="46"/>
        <v>1</v>
      </c>
      <c r="J56" s="117"/>
      <c r="K56" s="121">
        <v>2.0</v>
      </c>
      <c r="L56" s="125">
        <v>1.0</v>
      </c>
      <c r="M56" s="87"/>
      <c r="N56" s="87"/>
      <c r="O56" s="87"/>
      <c r="P56" s="87"/>
      <c r="Q56" s="87"/>
      <c r="R56" s="87"/>
      <c r="S56" s="87"/>
      <c r="T56" s="136">
        <v>114.0</v>
      </c>
      <c r="U56" s="124" t="str">
        <f t="shared" si="10"/>
        <v>7:56 Bullet shot Cup (Чехия) void  - (Швеция) ⁠NightLovell</v>
      </c>
      <c r="V56" s="87" t="str">
        <f t="shared" si="11"/>
        <v>2:1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42</v>
      </c>
      <c r="D58" s="12"/>
      <c r="E58" s="12"/>
      <c r="F58" s="12" t="s">
        <v>43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6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6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6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6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6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6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6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6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6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6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6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6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6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6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6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6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6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6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6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6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6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6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6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6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6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6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6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6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6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6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6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6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6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6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6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6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6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6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6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6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38" t="s">
        <v>72</v>
      </c>
      <c r="B2" s="139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39" t="s">
        <v>73</v>
      </c>
      <c r="B3" s="139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39" t="s">
        <v>74</v>
      </c>
      <c r="B4" s="139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