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<sst xmlns="http://schemas.openxmlformats.org/spreadsheetml/2006/main" count="394" uniqueCount="75">
  <si>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</si>
  <si>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</si>
  <si>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</si>
  <si>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</si>
  <si>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</si>
  <si>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</si>
  <si>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</si>
  <si>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</si>
  <si>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</si>
  <si>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</si>
  <si>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</si>
  <si>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</si>
  <si>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</si>
  <si>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</si>
  <si>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</si>
  <si>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</si>
  <si>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</si>
  <si>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</si>
  <si>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</si>
  <si>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</si>
  <si>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</si>
  <si>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</si>
  <si>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</si>
  <si>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</si>
  <si>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Евгений Б.</t>
  </si>
  <si>
    <t>Канада</t>
  </si>
  <si>
    <t>Handzus</t>
  </si>
  <si>
    <t>Ренат И.</t>
  </si>
  <si>
    <t>США</t>
  </si>
  <si>
    <t>Slippers</t>
  </si>
  <si>
    <t>Александр Н.</t>
  </si>
  <si>
    <t>Швеция</t>
  </si>
  <si>
    <t>nea1r</t>
  </si>
  <si>
    <t>Старт</t>
  </si>
  <si>
    <t>Дом</t>
  </si>
  <si>
    <t>Гость</t>
  </si>
  <si>
    <t>Результат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</si>
  <si>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</si>
  <si>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</si>
  <si>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</si>
  <si>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</si>
  <si>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</si>
  <si>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</si>
  <si>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</si>
  <si>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</si>
  <si>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</si>
  <si>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</si>
  <si>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</si>
  <si>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</si>
  <si>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</si>
  <si>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</si>
  <si>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Эмиль Д.</t>
  </si>
  <si>
    <t>Швейцария</t>
  </si>
  <si>
    <t>Pudge</t>
  </si>
  <si>
    <t>Михаил Ж.</t>
  </si>
  <si>
    <t>YOSEN</t>
  </si>
  <si>
    <t xml:space="preserve">Вильдан А. </t>
  </si>
  <si>
    <t>AVTOMAT</t>
  </si>
  <si>
    <t>Cчет</t>
  </si>
  <si>
    <t>ТУР4</t>
  </si>
  <si>
    <t>ТУР5</t>
  </si>
  <si>
    <t>-</t>
  </si>
  <si>
    <t>ТУР6</t>
  </si>
  <si>
    <t>Дмитрий П.</t>
  </si>
  <si>
    <t>MBK</t>
  </si>
  <si>
    <t xml:space="preserve">Руслан С. </t>
  </si>
  <si>
    <t>rio2k</t>
  </si>
  <si>
    <t>Тимур А.</t>
  </si>
  <si>
    <t>mace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</si>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</sst>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color theme="1"/>
      <name val="Calibri"/>
    </font>
    <font>
      <sz val="10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2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0" xfId="0" applyAlignment="1" applyBorder="1" applyFon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3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8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8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8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3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1" fillId="0" fontId="19" numFmtId="164" xfId="0" applyAlignment="1" applyBorder="1" applyFont="1" applyNumberFormat="1">
      <alignment vertical="bottom"/>
    </xf>
    <xf borderId="5" fillId="0" fontId="19" numFmtId="166" xfId="0" applyAlignment="1" applyBorder="1" applyFont="1" applyNumberFormat="1">
      <alignment horizontal="right" vertical="bottom"/>
    </xf>
    <xf borderId="5" fillId="0" fontId="20" numFmtId="164" xfId="0" applyAlignment="1" applyBorder="1" applyFont="1" applyNumberFormat="1">
      <alignment horizontal="center" vertical="bottom"/>
    </xf>
    <xf borderId="5" fillId="3" fontId="20" numFmtId="164" xfId="0" applyAlignment="1" applyBorder="1" applyFont="1" applyNumberFormat="1">
      <alignment horizontal="center" vertical="bottom"/>
    </xf>
    <xf borderId="5" fillId="0" fontId="21" numFmtId="164" xfId="0" applyAlignment="1" applyBorder="1" applyFont="1" applyNumberFormat="1">
      <alignment horizontal="center" vertical="bottom"/>
    </xf>
    <xf borderId="5" fillId="0" fontId="19" numFmtId="164" xfId="0" applyAlignment="1" applyBorder="1" applyFont="1" applyNumberFormat="1">
      <alignment vertical="bottom"/>
    </xf>
    <xf borderId="0" fillId="0" fontId="19" numFmtId="164" xfId="0" applyAlignment="1" applyFont="1" applyNumberFormat="1">
      <alignment vertical="bottom"/>
    </xf>
    <xf borderId="6" fillId="0" fontId="18" numFmtId="164" xfId="0" applyAlignment="1" applyBorder="1" applyFont="1" applyNumberFormat="1">
      <alignment horizontal="center" vertical="bottom"/>
    </xf>
    <xf borderId="3" fillId="0" fontId="18" numFmtId="164" xfId="0" applyAlignment="1" applyBorder="1" applyFont="1" applyNumberFormat="1">
      <alignment horizontal="center" vertical="bottom"/>
    </xf>
    <xf borderId="8" fillId="0" fontId="18" numFmtId="164" xfId="0" applyAlignment="1" applyBorder="1" applyFont="1" applyNumberFormat="1">
      <alignment horizontal="center"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8" numFmtId="164" xfId="0" applyAlignment="1" applyFont="1" applyNumberFormat="1">
      <alignment horizontal="center" vertical="bottom"/>
    </xf>
    <xf borderId="8" fillId="3" fontId="13" numFmtId="0" xfId="0" applyAlignment="1" applyBorder="1" applyFont="1">
      <alignment horizontal="center" readingOrder="0" vertical="bottom"/>
    </xf>
    <xf borderId="4" fillId="3" fontId="18" numFmtId="164" xfId="0" applyAlignment="1" applyBorder="1" applyFont="1" applyNumberFormat="1">
      <alignment horizontal="center" vertical="bottom"/>
    </xf>
    <xf borderId="5" fillId="0" fontId="18" numFmtId="0" xfId="0" applyAlignment="1" applyBorder="1" applyFont="1">
      <alignment horizontal="center" vertical="bottom"/>
    </xf>
    <xf borderId="6" fillId="3" fontId="21" numFmtId="164" xfId="0" applyAlignment="1" applyBorder="1" applyFont="1" applyNumberFormat="1">
      <alignment horizontal="center" vertical="center"/>
    </xf>
    <xf borderId="0" fillId="3" fontId="22" numFmtId="164" xfId="0" applyAlignment="1" applyFont="1" applyNumberFormat="1">
      <alignment vertical="bottom"/>
    </xf>
    <xf borderId="0" fillId="0" fontId="18" numFmtId="164" xfId="0" applyAlignment="1" applyFont="1" applyNumberFormat="1">
      <alignment horizontal="center" vertical="bottom"/>
    </xf>
    <xf borderId="0" fillId="0" fontId="18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19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19" numFmtId="164" xfId="0" applyAlignment="1" applyFont="1" applyNumberFormat="1">
      <alignment horizontal="center"/>
    </xf>
    <xf borderId="0" fillId="0" fontId="19" numFmtId="164" xfId="0" applyFont="1" applyNumberFormat="1"/>
    <xf borderId="9" fillId="3" fontId="11" numFmtId="165" xfId="0" applyAlignment="1" applyBorder="1" applyFont="1" applyNumberFormat="1">
      <alignment horizontal="right"/>
    </xf>
    <xf borderId="9" fillId="3" fontId="11" numFmtId="49" xfId="0" applyBorder="1" applyFont="1" applyNumberFormat="1"/>
    <xf borderId="0" fillId="0" fontId="20" numFmtId="164" xfId="0" applyFont="1" applyNumberFormat="1"/>
    <xf borderId="0" fillId="0" fontId="20" numFmtId="164" xfId="0" applyAlignment="1" applyFont="1" applyNumberFormat="1">
      <alignment horizontal="center"/>
    </xf>
    <xf borderId="0" fillId="3" fontId="20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8" fillId="0" fontId="19" numFmtId="164" xfId="0" applyAlignment="1" applyBorder="1" applyFont="1" applyNumberFormat="1">
      <alignment horizontal="center"/>
    </xf>
    <xf borderId="4" fillId="0" fontId="19" numFmtId="164" xfId="0" applyAlignment="1" applyBorder="1" applyFont="1" applyNumberFormat="1">
      <alignment horizontal="center"/>
    </xf>
    <xf borderId="10" fillId="0" fontId="19" numFmtId="164" xfId="0" applyAlignment="1" applyBorder="1" applyFont="1" applyNumberFormat="1">
      <alignment horizontal="center"/>
    </xf>
    <xf borderId="5" fillId="0" fontId="19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6" fillId="0" fontId="19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19" numFmtId="164" xfId="0" applyAlignment="1" applyBorder="1" applyFont="1" applyNumberFormat="1">
      <alignment horizontal="center"/>
    </xf>
    <xf borderId="13" fillId="0" fontId="19" numFmtId="164" xfId="0" applyAlignment="1" applyBorder="1" applyFont="1" applyNumberFormat="1">
      <alignment horizontal="center"/>
    </xf>
    <xf borderId="1" fillId="0" fontId="19" numFmtId="164" xfId="0" applyAlignment="1" applyBorder="1" applyFont="1" applyNumberFormat="1">
      <alignment horizontal="center"/>
    </xf>
    <xf borderId="6" fillId="0" fontId="13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0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0" numFmtId="166" xfId="0" applyBorder="1" applyFont="1" applyNumberFormat="1"/>
    <xf borderId="6" fillId="0" fontId="21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0" fillId="0" fontId="19" numFmtId="166" xfId="0" applyAlignment="1" applyFont="1" applyNumberFormat="1">
      <alignment horizontal="right"/>
    </xf>
    <xf borderId="6" fillId="0" fontId="13" numFmtId="166" xfId="0" applyAlignment="1" applyBorder="1" applyFont="1" applyNumberFormat="1">
      <alignment horizontal="right" vertical="bottom"/>
    </xf>
    <xf borderId="6" fillId="0" fontId="18" numFmtId="164" xfId="0" applyAlignment="1" applyBorder="1" applyFont="1" applyNumberFormat="1">
      <alignment horizontal="center"/>
    </xf>
    <xf borderId="8" fillId="0" fontId="18" numFmtId="164" xfId="0" applyAlignment="1" applyBorder="1" applyFont="1" applyNumberFormat="1">
      <alignment horizontal="center"/>
    </xf>
    <xf borderId="3" fillId="0" fontId="18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left"/>
    </xf>
    <xf borderId="5" fillId="0" fontId="18" numFmtId="164" xfId="0" applyAlignment="1" applyBorder="1" applyFont="1" applyNumberFormat="1">
      <alignment horizontal="center"/>
    </xf>
    <xf borderId="6" fillId="3" fontId="20" numFmtId="164" xfId="0" applyAlignment="1" applyBorder="1" applyFont="1" applyNumberFormat="1">
      <alignment horizontal="center"/>
    </xf>
    <xf borderId="0" fillId="0" fontId="19" numFmtId="167" xfId="0" applyFont="1" applyNumberFormat="1"/>
    <xf borderId="0" fillId="0" fontId="27" numFmtId="164" xfId="0" applyFont="1" applyNumberFormat="1"/>
    <xf borderId="14" fillId="3" fontId="19" numFmtId="166" xfId="0" applyAlignment="1" applyBorder="1" applyFont="1" applyNumberFormat="1">
      <alignment horizontal="right"/>
    </xf>
    <xf borderId="0" fillId="0" fontId="18" numFmtId="164" xfId="0" applyAlignment="1" applyFont="1" applyNumberFormat="1">
      <alignment horizontal="center"/>
    </xf>
    <xf borderId="6" fillId="3" fontId="7" numFmtId="164" xfId="0" applyAlignment="1" applyBorder="1" applyFont="1" applyNumberFormat="1">
      <alignment horizontal="center" vertical="bottom"/>
    </xf>
    <xf borderId="8" fillId="3" fontId="7" numFmtId="164" xfId="0" applyAlignment="1" applyBorder="1" applyFont="1" applyNumberFormat="1">
      <alignment horizontal="center" vertical="bottom"/>
    </xf>
    <xf borderId="6" fillId="3" fontId="13" numFmtId="0" xfId="0" applyAlignment="1" applyBorder="1" applyFont="1">
      <alignment horizontal="center" vertical="bottom"/>
    </xf>
    <xf borderId="6" fillId="3" fontId="19" numFmtId="0" xfId="0" applyAlignment="1" applyBorder="1" applyFont="1">
      <alignment horizontal="center"/>
    </xf>
    <xf borderId="0" fillId="3" fontId="19" numFmtId="164" xfId="0" applyAlignment="1" applyFont="1" applyNumberFormat="1">
      <alignment horizontal="center" vertical="center"/>
    </xf>
    <xf borderId="0" fillId="3" fontId="20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19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8" fillId="0" fontId="19" numFmtId="164" xfId="0" applyBorder="1" applyFont="1" applyNumberFormat="1"/>
    <xf borderId="6" fillId="0" fontId="19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45664.0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45664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13</v>
      </c>
      <c r="AI3" s="22">
        <f t="array" ref="AI3">SUM(('ТУР1'!home=AF3)*(homescore=visitorscore)*ISNUMBER(visitorscore),(visitor=AF3)*(visitorscore=homescore)*ISNUMBER(homescore))</f>
        <v>9</v>
      </c>
      <c r="AJ3" s="27">
        <f t="array" ref="AJ3">SUM(('ТУР1'!home=AF3)*(homescore&lt;visitorscore),(visitor=AF3)*(visitorscore&lt;homescore))</f>
        <v>6</v>
      </c>
      <c r="AK3" s="22">
        <f t="array" ref="AK3">SUMIF('ТУР1'!home,AF3,homescore)+SUMIF(visitor,AF3,visitorscore)</f>
        <v>40</v>
      </c>
      <c r="AL3" s="27">
        <f t="array" ref="AL3">SUMIF('ТУР1'!home,AF3,visitorscore)+SUMIF(visitor,AF3,homescore)</f>
        <v>28</v>
      </c>
      <c r="AM3" s="27">
        <f t="shared" ref="AM3:AM5" si="2">AK3-AL3</f>
        <v>12</v>
      </c>
      <c r="AN3" s="22">
        <f t="array" ref="AN3">AH3*Options!$B$2+AI3*Options!$B$3+AJ3*Options!$B$4+VLOOKUP(AF3,$E$4:$F$8,2,0)</f>
        <v>48</v>
      </c>
      <c r="AO3" s="28">
        <f t="shared" ref="AO3:AO5" si="3">AK3+AM3*10000+AN3*100000000</f>
        <v>4800120040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9</v>
      </c>
      <c r="Y4" s="20">
        <f t="array" ref="Y4">VLOOKUP($U4,$AF$3:$AN$5,5,0)</f>
        <v>6</v>
      </c>
      <c r="Z4" s="20">
        <f t="array" ref="Z4">VLOOKUP($U4,$AF$3:$AN$5,6,0)</f>
        <v>40</v>
      </c>
      <c r="AA4" s="20">
        <f t="array" ref="AA4">VLOOKUP($U4,$AF$3:$AN$5,7,0)</f>
        <v>28</v>
      </c>
      <c r="AB4" s="20">
        <f t="array" ref="AB4">VLOOKUP($U4,$AF$3:$AN$5,8,0)</f>
        <v>12</v>
      </c>
      <c r="AC4" s="20">
        <f t="array" ref="AC4">VLOOKUP($U4,$AF$3:$AN$5,9,0)</f>
        <v>48</v>
      </c>
      <c r="AD4" s="28"/>
      <c r="AE4" s="12"/>
      <c r="AF4" s="26" t="str">
        <f t="shared" si="1"/>
        <v>Slippers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9</v>
      </c>
      <c r="AI4" s="22">
        <f t="array" ref="AI4">SUM(('ТУР1'!home=AF4)*(homescore=visitorscore)*ISNUMBER(visitorscore),(visitor=AF4)*(visitorscore=homescore)*ISNUMBER(homescore))</f>
        <v>9</v>
      </c>
      <c r="AJ4" s="27">
        <f t="array" ref="AJ4">SUM(('ТУР1'!home=AF4)*(homescore&lt;visitorscore),(visitor=AF4)*(visitorscore&lt;homescore))</f>
        <v>10</v>
      </c>
      <c r="AK4" s="22">
        <f t="array" ref="AK4">SUMIF('ТУР1'!home,AF4,homescore)+SUMIF(visitor,AF4,visitorscore)</f>
        <v>34</v>
      </c>
      <c r="AL4" s="27">
        <f t="array" ref="AL4">SUMIF('ТУР1'!home,AF4,visitorscore)+SUMIF(visitor,AF4,homescore)</f>
        <v>38</v>
      </c>
      <c r="AM4" s="27">
        <f t="shared" si="2"/>
        <v>-4</v>
      </c>
      <c r="AN4" s="22">
        <f t="array" ref="AN4">AH4*Options!$B$2+AI4*Options!$B$3+AJ4*Options!$B$4+VLOOKUP(AF4,$E$4:$F$8,2,0)</f>
        <v>36</v>
      </c>
      <c r="AO4" s="28">
        <f t="shared" si="3"/>
        <v>3599960034</v>
      </c>
    </row>
    <row r="5">
      <c r="A5" s="12"/>
      <c r="B5" s="12"/>
      <c r="C5" s="29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Slippers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34</v>
      </c>
      <c r="AA5" s="20">
        <f t="array" ref="AA5">VLOOKUP($U5,$AF$3:$AN$5,7,0)</f>
        <v>38</v>
      </c>
      <c r="AB5" s="20">
        <f t="array" ref="AB5">VLOOKUP($U5,$AF$3:$AN$5,8,0)</f>
        <v>-4</v>
      </c>
      <c r="AC5" s="20">
        <f t="array" ref="AC5">VLOOKUP($U5,$AF$3:$AN$5,9,0)</f>
        <v>36</v>
      </c>
      <c r="AD5" s="28"/>
      <c r="AE5" s="12"/>
      <c r="AF5" s="26" t="str">
        <f t="shared" si="1"/>
        <v>nea1r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7</v>
      </c>
      <c r="AI5" s="22">
        <f t="array" ref="AI5">SUM(('ТУР1'!home=AF5)*(homescore=visitorscore)*ISNUMBER(visitorscore),(visitor=AF5)*(visitorscore=homescore)*ISNUMBER(homescore))</f>
        <v>8</v>
      </c>
      <c r="AJ5" s="27">
        <f t="array" ref="AJ5">SUM(('ТУР1'!home=AF5)*(homescore&lt;visitorscore),(visitor=AF5)*(visitorscore&lt;homescore))</f>
        <v>13</v>
      </c>
      <c r="AK5" s="22">
        <f t="array" ref="AK5">SUMIF('ТУР1'!home,AF5,homescore)+SUMIF(visitor,AF5,visitorscore)</f>
        <v>30</v>
      </c>
      <c r="AL5" s="27">
        <f t="array" ref="AL5">SUMIF('ТУР1'!home,AF5,visitorscore)+SUMIF(visitor,AF5,homescore)</f>
        <v>38</v>
      </c>
      <c r="AM5" s="27">
        <f t="shared" si="2"/>
        <v>-8</v>
      </c>
      <c r="AN5" s="22">
        <f t="array" ref="AN5">AH5*Options!$B$2+AI5*Options!$B$3+AJ5*Options!$B$4+VLOOKUP(AF5,$E$4:$F$8,2,0)</f>
        <v>29</v>
      </c>
      <c r="AO5" s="28">
        <f t="shared" si="3"/>
        <v>2899920030</v>
      </c>
    </row>
    <row r="6">
      <c r="A6" s="12"/>
      <c r="B6" s="12"/>
      <c r="C6" s="29" t="s">
        <v>30</v>
      </c>
      <c r="D6" s="30" t="s">
        <v>31</v>
      </c>
      <c r="E6" s="33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nea1r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8</v>
      </c>
      <c r="Y6" s="20">
        <f t="array" ref="Y6">VLOOKUP($U6,$AF$3:$AN$5,5,0)</f>
        <v>13</v>
      </c>
      <c r="Z6" s="20">
        <f t="array" ref="Z6">VLOOKUP($U6,$AF$3:$AN$5,6,0)</f>
        <v>30</v>
      </c>
      <c r="AA6" s="20">
        <f t="array" ref="AA6">VLOOKUP($U6,$AF$3:$AN$5,7,0)</f>
        <v>38</v>
      </c>
      <c r="AB6" s="20">
        <f t="array" ref="AB6">VLOOKUP($U6,$AF$3:$AN$5,8,0)</f>
        <v>-8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36"/>
      <c r="L10" s="3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/>
      <c r="L11" s="4"/>
      <c r="M11" s="12"/>
      <c r="N11" s="42" t="s">
        <v>37</v>
      </c>
      <c r="O11" s="12"/>
      <c r="P11" s="12"/>
      <c r="Q11" s="12"/>
      <c r="R11" s="12"/>
      <c r="S11" s="43" t="s">
        <v>37</v>
      </c>
      <c r="T11" s="44" t="s">
        <v>38</v>
      </c>
      <c r="U11" s="43" t="s">
        <v>39</v>
      </c>
      <c r="V11" s="42" t="s">
        <v>40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0.3333333333333333</v>
      </c>
      <c r="C12" s="46" t="str">
        <f t="shared" ref="C12:C14" si="4">TRIM($D$4)</f>
        <v>Канада</v>
      </c>
      <c r="D12" s="46" t="str">
        <f t="shared" ref="D12:D17" si="5">TRIM($D$5)</f>
        <v>США</v>
      </c>
      <c r="E12" s="46" t="str">
        <f t="shared" ref="E12:E14" si="6">$E$4</f>
        <v>Handzus</v>
      </c>
      <c r="F12" s="46" t="str">
        <f t="shared" ref="F12:F17" si="7">$E$5</f>
        <v>Slippers</v>
      </c>
      <c r="G12" s="39">
        <f t="shared" ref="G12:G53" si="8">SUM(K12)</f>
        <v>1</v>
      </c>
      <c r="H12" s="19"/>
      <c r="I12" s="39">
        <f t="shared" ref="I12:I18" si="9">SUM(L12)</f>
        <v>1</v>
      </c>
      <c r="J12" s="19"/>
      <c r="K12" s="46">
        <v>1.0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115.0</v>
      </c>
      <c r="U12" s="48" t="str">
        <f t="shared" ref="U12:U53" si="10">TEXT(B12,"h:mm")&amp;" "&amp;($C$1)&amp;" ("&amp;C12&amp;") "&amp;E12&amp;" "&amp;" - ("&amp;D12&amp;") "&amp;F12&amp;""</f>
        <v>8:00 Bullet shot Cup (Канада) Handzus  - (США) Slippers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49"/>
      <c r="B13" s="45">
        <v>0.33611111111111114</v>
      </c>
      <c r="C13" s="46" t="str">
        <f t="shared" si="4"/>
        <v>Канада</v>
      </c>
      <c r="D13" s="46" t="str">
        <f t="shared" si="5"/>
        <v>США</v>
      </c>
      <c r="E13" s="46" t="str">
        <f t="shared" si="6"/>
        <v>Handzus</v>
      </c>
      <c r="F13" s="46" t="str">
        <f t="shared" si="7"/>
        <v>Slippers</v>
      </c>
      <c r="G13" s="39">
        <f t="shared" si="8"/>
        <v>2</v>
      </c>
      <c r="H13" s="19"/>
      <c r="I13" s="39">
        <f t="shared" si="9"/>
        <v>2</v>
      </c>
      <c r="J13" s="19"/>
      <c r="K13" s="46">
        <v>2.0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116.0</v>
      </c>
      <c r="U13" s="48" t="str">
        <f t="shared" si="10"/>
        <v>8:04 Bullet shot Cup (Канада) Handzus  - (США) Slippers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0.3388888888888889</v>
      </c>
      <c r="C14" s="46" t="str">
        <f t="shared" si="4"/>
        <v>Канада</v>
      </c>
      <c r="D14" s="46" t="str">
        <f t="shared" si="5"/>
        <v>США</v>
      </c>
      <c r="E14" s="46" t="str">
        <f t="shared" si="6"/>
        <v>Handzus</v>
      </c>
      <c r="F14" s="46" t="str">
        <f t="shared" si="7"/>
        <v>Slippers</v>
      </c>
      <c r="G14" s="39">
        <f t="shared" si="8"/>
        <v>2</v>
      </c>
      <c r="H14" s="19"/>
      <c r="I14" s="39">
        <f t="shared" si="9"/>
        <v>3</v>
      </c>
      <c r="J14" s="19"/>
      <c r="K14" s="46">
        <v>2.0</v>
      </c>
      <c r="L14" s="46">
        <v>3.0</v>
      </c>
      <c r="M14" s="12"/>
      <c r="N14" s="12"/>
      <c r="O14" s="12"/>
      <c r="P14" s="12"/>
      <c r="Q14" s="12"/>
      <c r="R14" s="12"/>
      <c r="S14" s="12"/>
      <c r="T14" s="47">
        <v>117.0</v>
      </c>
      <c r="U14" s="48" t="str">
        <f t="shared" si="10"/>
        <v>8:08 Bullet shot Cup (Канада) Handzus  - (США) Slippers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49" t="s">
        <v>0</v>
      </c>
      <c r="B15" s="45">
        <v>0.3416666666666667</v>
      </c>
      <c r="C15" s="50" t="str">
        <f t="shared" ref="C15:C20" si="12">TRIM($D$6)</f>
        <v>Швеция</v>
      </c>
      <c r="D15" s="46" t="str">
        <f t="shared" si="5"/>
        <v>США</v>
      </c>
      <c r="E15" s="50" t="str">
        <f t="shared" ref="E15:E20" si="13">$E$6</f>
        <v>nea1r</v>
      </c>
      <c r="F15" s="46" t="str">
        <f t="shared" si="7"/>
        <v>Slippers</v>
      </c>
      <c r="G15" s="39">
        <f t="shared" si="8"/>
        <v>2</v>
      </c>
      <c r="H15" s="19"/>
      <c r="I15" s="39">
        <f t="shared" si="9"/>
        <v>0</v>
      </c>
      <c r="J15" s="19"/>
      <c r="K15" s="46">
        <v>2.0</v>
      </c>
      <c r="L15" s="46">
        <v>0.0</v>
      </c>
      <c r="M15" s="12"/>
      <c r="N15" s="12"/>
      <c r="O15" s="12"/>
      <c r="P15" s="12"/>
      <c r="Q15" s="12"/>
      <c r="R15" s="12"/>
      <c r="S15" s="12"/>
      <c r="T15" s="47">
        <v>118.0</v>
      </c>
      <c r="U15" s="48" t="str">
        <f t="shared" si="10"/>
        <v>8:12 Bullet shot Cup (Швеция) nea1r  - (США) Slippers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0.34444444444444444</v>
      </c>
      <c r="C16" s="50" t="str">
        <f t="shared" si="12"/>
        <v>Швеция</v>
      </c>
      <c r="D16" s="46" t="str">
        <f t="shared" si="5"/>
        <v>США</v>
      </c>
      <c r="E16" s="50" t="str">
        <f t="shared" si="13"/>
        <v>nea1r</v>
      </c>
      <c r="F16" s="46" t="str">
        <f t="shared" si="7"/>
        <v>Slippers</v>
      </c>
      <c r="G16" s="39">
        <f t="shared" si="8"/>
        <v>1</v>
      </c>
      <c r="H16" s="19"/>
      <c r="I16" s="39">
        <f t="shared" si="9"/>
        <v>2</v>
      </c>
      <c r="J16" s="19"/>
      <c r="K16" s="46">
        <v>1.0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119.0</v>
      </c>
      <c r="U16" s="48" t="str">
        <f t="shared" si="10"/>
        <v>8:16 Bullet shot Cup (Швеция) nea1r  - (США) Slippers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0.3472222222222222</v>
      </c>
      <c r="C17" s="50" t="str">
        <f t="shared" si="12"/>
        <v>Швеция</v>
      </c>
      <c r="D17" s="46" t="str">
        <f t="shared" si="5"/>
        <v>США</v>
      </c>
      <c r="E17" s="50" t="str">
        <f t="shared" si="13"/>
        <v>nea1r</v>
      </c>
      <c r="F17" s="46" t="str">
        <f t="shared" si="7"/>
        <v>Slippers</v>
      </c>
      <c r="G17" s="39">
        <f t="shared" si="8"/>
        <v>2</v>
      </c>
      <c r="H17" s="19"/>
      <c r="I17" s="39">
        <f t="shared" si="9"/>
        <v>0</v>
      </c>
      <c r="J17" s="19"/>
      <c r="K17" s="46">
        <v>2.0</v>
      </c>
      <c r="L17" s="46">
        <v>0.0</v>
      </c>
      <c r="M17" s="12"/>
      <c r="N17" s="12"/>
      <c r="O17" s="12"/>
      <c r="P17" s="12"/>
      <c r="Q17" s="12"/>
      <c r="R17" s="12"/>
      <c r="S17" s="12"/>
      <c r="T17" s="47">
        <v>120.0</v>
      </c>
      <c r="U17" s="48" t="str">
        <f t="shared" si="10"/>
        <v>8:20 Bullet shot Cup (Швеция) nea1r  - (США) Slippers</v>
      </c>
      <c r="V17" s="12" t="str">
        <f t="shared" si="11"/>
        <v>2:0</v>
      </c>
      <c r="W17" s="12"/>
      <c r="X17" s="12"/>
      <c r="Y17" s="12"/>
      <c r="Z17" s="5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3" t="s">
        <v>0</v>
      </c>
      <c r="B18" s="45">
        <v>0.35</v>
      </c>
      <c r="C18" s="50" t="str">
        <f t="shared" si="12"/>
        <v>Швеция</v>
      </c>
      <c r="D18" s="50" t="str">
        <f t="shared" ref="D18:D23" si="14">TRIM($D$4)</f>
        <v>Канада</v>
      </c>
      <c r="E18" s="50" t="str">
        <f t="shared" si="13"/>
        <v>nea1r</v>
      </c>
      <c r="F18" s="46" t="str">
        <f t="shared" ref="F18:F23" si="15">$E$4</f>
        <v>Handzus</v>
      </c>
      <c r="G18" s="39">
        <f t="shared" si="8"/>
        <v>1</v>
      </c>
      <c r="H18" s="19"/>
      <c r="I18" s="39">
        <f t="shared" si="9"/>
        <v>1</v>
      </c>
      <c r="J18" s="19"/>
      <c r="K18" s="46">
        <v>1.0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121.0</v>
      </c>
      <c r="U18" s="48" t="str">
        <f t="shared" si="10"/>
        <v>8:24 Bullet shot Cup (Швеция) nea1r  - (Канада) Handzus</v>
      </c>
      <c r="V18" s="12" t="str">
        <f t="shared" si="11"/>
        <v>1:1</v>
      </c>
      <c r="W18" s="12"/>
      <c r="X18" s="12"/>
      <c r="Y18" s="12"/>
      <c r="Z18" s="5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3"/>
      <c r="B19" s="45">
        <v>0.3527777777777778</v>
      </c>
      <c r="C19" s="50" t="str">
        <f t="shared" si="12"/>
        <v>Швеция</v>
      </c>
      <c r="D19" s="50" t="str">
        <f t="shared" si="14"/>
        <v>Канада</v>
      </c>
      <c r="E19" s="50" t="str">
        <f t="shared" si="13"/>
        <v>nea1r</v>
      </c>
      <c r="F19" s="46" t="str">
        <f t="shared" si="15"/>
        <v>Handzus</v>
      </c>
      <c r="G19" s="39">
        <f t="shared" si="8"/>
        <v>2</v>
      </c>
      <c r="H19" s="19"/>
      <c r="I19" s="39">
        <f t="shared" ref="I19:I23" si="16">SUM(L19,O19)</f>
        <v>0</v>
      </c>
      <c r="J19" s="19"/>
      <c r="K19" s="46">
        <v>2.0</v>
      </c>
      <c r="L19" s="46">
        <v>0.0</v>
      </c>
      <c r="M19" s="12"/>
      <c r="N19" s="12"/>
      <c r="O19" s="12"/>
      <c r="P19" s="12"/>
      <c r="Q19" s="12"/>
      <c r="R19" s="12"/>
      <c r="S19" s="12"/>
      <c r="T19" s="47">
        <v>122.0</v>
      </c>
      <c r="U19" s="48" t="str">
        <f t="shared" si="10"/>
        <v>8:28 Bullet shot Cup (Швеция) nea1r  - (Канада) Handzus</v>
      </c>
      <c r="V19" s="12" t="str">
        <f t="shared" si="11"/>
        <v>2:0</v>
      </c>
      <c r="W19" s="12"/>
      <c r="X19" s="54"/>
      <c r="Y19" s="12"/>
      <c r="Z19" s="5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0.35555555555555557</v>
      </c>
      <c r="C20" s="50" t="str">
        <f t="shared" si="12"/>
        <v>Швеция</v>
      </c>
      <c r="D20" s="50" t="str">
        <f t="shared" si="14"/>
        <v>Канада</v>
      </c>
      <c r="E20" s="50" t="str">
        <f t="shared" si="13"/>
        <v>nea1r</v>
      </c>
      <c r="F20" s="46" t="str">
        <f t="shared" si="15"/>
        <v>Handzus</v>
      </c>
      <c r="G20" s="39">
        <f t="shared" si="8"/>
        <v>0</v>
      </c>
      <c r="H20" s="19"/>
      <c r="I20" s="39">
        <f t="shared" si="16"/>
        <v>2</v>
      </c>
      <c r="J20" s="19"/>
      <c r="K20" s="46">
        <v>0.0</v>
      </c>
      <c r="L20" s="46">
        <v>2.0</v>
      </c>
      <c r="M20" s="12"/>
      <c r="N20" s="12"/>
      <c r="O20" s="12"/>
      <c r="P20" s="12"/>
      <c r="Q20" s="12"/>
      <c r="R20" s="12"/>
      <c r="S20" s="12"/>
      <c r="T20" s="47">
        <v>123.0</v>
      </c>
      <c r="U20" s="48" t="str">
        <f t="shared" si="10"/>
        <v>8:32 Bullet shot Cup (Швеция) nea1r  - (Канада) Handzus</v>
      </c>
      <c r="V20" s="12" t="str">
        <f t="shared" si="11"/>
        <v>0:2</v>
      </c>
      <c r="W20" s="12"/>
      <c r="X20" s="54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0.35833333333333334</v>
      </c>
      <c r="C21" s="46" t="str">
        <f t="shared" ref="C21:C26" si="17">TRIM($D$5)</f>
        <v>США</v>
      </c>
      <c r="D21" s="50" t="str">
        <f t="shared" si="14"/>
        <v>Канада</v>
      </c>
      <c r="E21" s="46" t="str">
        <f t="shared" ref="E21:E26" si="18">$E$5</f>
        <v>Slippers</v>
      </c>
      <c r="F21" s="46" t="str">
        <f t="shared" si="15"/>
        <v>Handzus</v>
      </c>
      <c r="G21" s="39">
        <f t="shared" si="8"/>
        <v>2</v>
      </c>
      <c r="H21" s="19"/>
      <c r="I21" s="39">
        <f t="shared" si="16"/>
        <v>0</v>
      </c>
      <c r="J21" s="19"/>
      <c r="K21" s="46">
        <v>2.0</v>
      </c>
      <c r="L21" s="46">
        <v>0.0</v>
      </c>
      <c r="M21" s="12"/>
      <c r="N21" s="12"/>
      <c r="O21" s="12"/>
      <c r="P21" s="12"/>
      <c r="Q21" s="12"/>
      <c r="R21" s="12"/>
      <c r="S21" s="12"/>
      <c r="T21" s="47">
        <v>124.0</v>
      </c>
      <c r="U21" s="48" t="str">
        <f t="shared" si="10"/>
        <v>8:36 Bullet shot Cup (США) Slippers  - (Канада) Handzus</v>
      </c>
      <c r="V21" s="12" t="str">
        <f t="shared" si="11"/>
        <v>2:0</v>
      </c>
      <c r="W21" s="12"/>
      <c r="X21" s="54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0.3611111111111111</v>
      </c>
      <c r="C22" s="46" t="str">
        <f t="shared" si="17"/>
        <v>США</v>
      </c>
      <c r="D22" s="50" t="str">
        <f t="shared" si="14"/>
        <v>Канада</v>
      </c>
      <c r="E22" s="46" t="str">
        <f t="shared" si="18"/>
        <v>Slippers</v>
      </c>
      <c r="F22" s="46" t="str">
        <f t="shared" si="15"/>
        <v>Handzus</v>
      </c>
      <c r="G22" s="39">
        <f t="shared" si="8"/>
        <v>0</v>
      </c>
      <c r="H22" s="19"/>
      <c r="I22" s="39">
        <f t="shared" si="16"/>
        <v>2</v>
      </c>
      <c r="J22" s="19"/>
      <c r="K22" s="46">
        <v>0.0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125.0</v>
      </c>
      <c r="U22" s="48" t="str">
        <f t="shared" si="10"/>
        <v>8:40 Bullet shot Cup (США) Slippers  - (Канада) Handzus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0.3638888888888889</v>
      </c>
      <c r="C23" s="46" t="str">
        <f t="shared" si="17"/>
        <v>США</v>
      </c>
      <c r="D23" s="50" t="str">
        <f t="shared" si="14"/>
        <v>Канада</v>
      </c>
      <c r="E23" s="46" t="str">
        <f t="shared" si="18"/>
        <v>Slippers</v>
      </c>
      <c r="F23" s="46" t="str">
        <f t="shared" si="15"/>
        <v>Handzus</v>
      </c>
      <c r="G23" s="39">
        <f t="shared" si="8"/>
        <v>1</v>
      </c>
      <c r="H23" s="19"/>
      <c r="I23" s="39">
        <f t="shared" si="16"/>
        <v>0</v>
      </c>
      <c r="J23" s="19"/>
      <c r="K23" s="46">
        <v>1.0</v>
      </c>
      <c r="L23" s="46">
        <v>0.0</v>
      </c>
      <c r="M23" s="12"/>
      <c r="N23" s="12"/>
      <c r="O23" s="12"/>
      <c r="P23" s="12"/>
      <c r="Q23" s="12"/>
      <c r="R23" s="12"/>
      <c r="S23" s="12"/>
      <c r="T23" s="47">
        <v>126.0</v>
      </c>
      <c r="U23" s="48" t="str">
        <f t="shared" si="10"/>
        <v>8:44 Bullet shot Cup (США) Slippers  - (Канада) Handzus</v>
      </c>
      <c r="V23" s="12" t="str">
        <f t="shared" si="11"/>
        <v>1:0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0.36666666666666664</v>
      </c>
      <c r="C24" s="46" t="str">
        <f t="shared" si="17"/>
        <v>США</v>
      </c>
      <c r="D24" s="50" t="str">
        <f t="shared" ref="D24:D29" si="19">TRIM($D$6)</f>
        <v>Швеция</v>
      </c>
      <c r="E24" s="46" t="str">
        <f t="shared" si="18"/>
        <v>Slippers</v>
      </c>
      <c r="F24" s="50" t="str">
        <f t="shared" ref="F24:F29" si="20">$E$6</f>
        <v>nea1r</v>
      </c>
      <c r="G24" s="39">
        <f t="shared" si="8"/>
        <v>1</v>
      </c>
      <c r="H24" s="19"/>
      <c r="I24" s="39">
        <f t="shared" ref="I24:I30" si="21">SUM(L24)</f>
        <v>1</v>
      </c>
      <c r="J24" s="19"/>
      <c r="K24" s="46">
        <v>1.0</v>
      </c>
      <c r="L24" s="46">
        <v>1.0</v>
      </c>
      <c r="M24" s="12"/>
      <c r="N24" s="12"/>
      <c r="O24" s="12"/>
      <c r="P24" s="12"/>
      <c r="Q24" s="12"/>
      <c r="R24" s="12"/>
      <c r="S24" s="12"/>
      <c r="T24" s="47">
        <v>127.0</v>
      </c>
      <c r="U24" s="48" t="str">
        <f t="shared" si="10"/>
        <v>8:48 Bullet shot Cup (США) Slippers  - (Швеция) nea1r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 t="s">
        <v>0</v>
      </c>
      <c r="B25" s="45">
        <v>0.36944444444444446</v>
      </c>
      <c r="C25" s="46" t="str">
        <f t="shared" si="17"/>
        <v>США</v>
      </c>
      <c r="D25" s="50" t="str">
        <f t="shared" si="19"/>
        <v>Швеция</v>
      </c>
      <c r="E25" s="46" t="str">
        <f t="shared" si="18"/>
        <v>Slippers</v>
      </c>
      <c r="F25" s="50" t="str">
        <f t="shared" si="20"/>
        <v>nea1r</v>
      </c>
      <c r="G25" s="39">
        <f t="shared" si="8"/>
        <v>1</v>
      </c>
      <c r="H25" s="19"/>
      <c r="I25" s="39">
        <f t="shared" si="21"/>
        <v>2</v>
      </c>
      <c r="J25" s="19"/>
      <c r="K25" s="46">
        <v>1.0</v>
      </c>
      <c r="L25" s="46">
        <v>2.0</v>
      </c>
      <c r="M25" s="12"/>
      <c r="N25" s="12"/>
      <c r="O25" s="12"/>
      <c r="P25" s="12"/>
      <c r="Q25" s="12"/>
      <c r="R25" s="12"/>
      <c r="S25" s="12"/>
      <c r="T25" s="47">
        <v>128.0</v>
      </c>
      <c r="U25" s="48" t="str">
        <f t="shared" si="10"/>
        <v>8:52 Bullet shot Cup (США) Slippers  - (Швеция) nea1r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0.37222222222222223</v>
      </c>
      <c r="C26" s="46" t="str">
        <f t="shared" si="17"/>
        <v>США</v>
      </c>
      <c r="D26" s="50" t="str">
        <f t="shared" si="19"/>
        <v>Швеция</v>
      </c>
      <c r="E26" s="46" t="str">
        <f t="shared" si="18"/>
        <v>Slippers</v>
      </c>
      <c r="F26" s="50" t="str">
        <f t="shared" si="20"/>
        <v>nea1r</v>
      </c>
      <c r="G26" s="39">
        <f t="shared" si="8"/>
        <v>2</v>
      </c>
      <c r="H26" s="19"/>
      <c r="I26" s="39">
        <f t="shared" si="21"/>
        <v>2</v>
      </c>
      <c r="J26" s="19"/>
      <c r="K26" s="46">
        <v>2.0</v>
      </c>
      <c r="L26" s="46">
        <v>2.0</v>
      </c>
      <c r="M26" s="12"/>
      <c r="N26" s="12"/>
      <c r="O26" s="12"/>
      <c r="P26" s="12"/>
      <c r="Q26" s="12"/>
      <c r="R26" s="12"/>
      <c r="S26" s="12"/>
      <c r="T26" s="47">
        <v>129.0</v>
      </c>
      <c r="U26" s="48" t="str">
        <f t="shared" si="10"/>
        <v>8:56 Bullet shot Cup (США) Slippers  - (Швеция) nea1r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0.375</v>
      </c>
      <c r="C27" s="50" t="str">
        <f t="shared" ref="C27:C32" si="22">TRIM($D$4)</f>
        <v>Канада</v>
      </c>
      <c r="D27" s="50" t="str">
        <f t="shared" si="19"/>
        <v>Швеция</v>
      </c>
      <c r="E27" s="46" t="str">
        <f t="shared" ref="E27:E32" si="23">$E$4</f>
        <v>Handzus</v>
      </c>
      <c r="F27" s="50" t="str">
        <f t="shared" si="20"/>
        <v>nea1r</v>
      </c>
      <c r="G27" s="39">
        <f t="shared" si="8"/>
        <v>2</v>
      </c>
      <c r="H27" s="19"/>
      <c r="I27" s="39">
        <f t="shared" si="21"/>
        <v>0</v>
      </c>
      <c r="J27" s="19"/>
      <c r="K27" s="46">
        <v>2.0</v>
      </c>
      <c r="L27" s="46">
        <v>0.0</v>
      </c>
      <c r="M27" s="12"/>
      <c r="N27" s="12"/>
      <c r="O27" s="12"/>
      <c r="P27" s="12"/>
      <c r="Q27" s="12"/>
      <c r="R27" s="12"/>
      <c r="S27" s="12"/>
      <c r="T27" s="47">
        <v>130.0</v>
      </c>
      <c r="U27" s="48" t="str">
        <f t="shared" si="10"/>
        <v>9:00 Bullet shot Cup (Канада) Handzus  - (Швеция) nea1r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0.37777777777777777</v>
      </c>
      <c r="C28" s="50" t="str">
        <f t="shared" si="22"/>
        <v>Канада</v>
      </c>
      <c r="D28" s="50" t="str">
        <f t="shared" si="19"/>
        <v>Швеция</v>
      </c>
      <c r="E28" s="46" t="str">
        <f t="shared" si="23"/>
        <v>Handzus</v>
      </c>
      <c r="F28" s="50" t="str">
        <f t="shared" si="20"/>
        <v>nea1r</v>
      </c>
      <c r="G28" s="39">
        <f t="shared" si="8"/>
        <v>2</v>
      </c>
      <c r="H28" s="19"/>
      <c r="I28" s="39">
        <f t="shared" si="21"/>
        <v>0</v>
      </c>
      <c r="J28" s="19"/>
      <c r="K28" s="46">
        <v>2.0</v>
      </c>
      <c r="L28" s="46">
        <v>0.0</v>
      </c>
      <c r="M28" s="12"/>
      <c r="N28" s="12"/>
      <c r="O28" s="12"/>
      <c r="P28" s="12"/>
      <c r="Q28" s="12"/>
      <c r="R28" s="12"/>
      <c r="S28" s="12"/>
      <c r="T28" s="47">
        <v>131.0</v>
      </c>
      <c r="U28" s="48" t="str">
        <f t="shared" si="10"/>
        <v>9:04 Bullet shot Cup (Канада) Handzus  - (Швеция) nea1r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0.38055555555555554</v>
      </c>
      <c r="C29" s="50" t="str">
        <f t="shared" si="22"/>
        <v>Канада</v>
      </c>
      <c r="D29" s="50" t="str">
        <f t="shared" si="19"/>
        <v>Швеция</v>
      </c>
      <c r="E29" s="46" t="str">
        <f t="shared" si="23"/>
        <v>Handzus</v>
      </c>
      <c r="F29" s="50" t="str">
        <f t="shared" si="20"/>
        <v>nea1r</v>
      </c>
      <c r="G29" s="39">
        <f t="shared" si="8"/>
        <v>3</v>
      </c>
      <c r="H29" s="19"/>
      <c r="I29" s="39">
        <f t="shared" si="21"/>
        <v>1</v>
      </c>
      <c r="J29" s="19"/>
      <c r="K29" s="46">
        <v>3.0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132.0</v>
      </c>
      <c r="U29" s="48" t="str">
        <f t="shared" si="10"/>
        <v>9:08 Bullet shot Cup (Канада) Handzus  - (Швеция) nea1r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0.38333333333333336</v>
      </c>
      <c r="C30" s="50" t="str">
        <f t="shared" si="22"/>
        <v>Канада</v>
      </c>
      <c r="D30" s="46" t="str">
        <f t="shared" ref="D30:D35" si="24">TRIM($D$5)</f>
        <v>США</v>
      </c>
      <c r="E30" s="46" t="str">
        <f t="shared" si="23"/>
        <v>Handzus</v>
      </c>
      <c r="F30" s="46" t="str">
        <f t="shared" ref="F30:F35" si="25">$E$5</f>
        <v>Slippers</v>
      </c>
      <c r="G30" s="39">
        <f t="shared" si="8"/>
        <v>2</v>
      </c>
      <c r="H30" s="19"/>
      <c r="I30" s="39">
        <f t="shared" si="21"/>
        <v>2</v>
      </c>
      <c r="J30" s="19"/>
      <c r="K30" s="46">
        <v>2.0</v>
      </c>
      <c r="L30" s="46">
        <v>2.0</v>
      </c>
      <c r="M30" s="12"/>
      <c r="N30" s="12"/>
      <c r="O30" s="12"/>
      <c r="P30" s="12"/>
      <c r="Q30" s="12"/>
      <c r="R30" s="12"/>
      <c r="S30" s="12"/>
      <c r="T30" s="47">
        <v>133.0</v>
      </c>
      <c r="U30" s="48" t="str">
        <f t="shared" si="10"/>
        <v>9:12 Bullet shot Cup (Канада) Handzus  - (США) Slippers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 t="s">
        <v>0</v>
      </c>
      <c r="B31" s="45">
        <v>0.3861111111111111</v>
      </c>
      <c r="C31" s="50" t="str">
        <f t="shared" si="22"/>
        <v>Канада</v>
      </c>
      <c r="D31" s="46" t="str">
        <f t="shared" si="24"/>
        <v>США</v>
      </c>
      <c r="E31" s="46" t="str">
        <f t="shared" si="23"/>
        <v>Handzus</v>
      </c>
      <c r="F31" s="46" t="str">
        <f t="shared" si="25"/>
        <v>Slippers</v>
      </c>
      <c r="G31" s="39">
        <f t="shared" si="8"/>
        <v>2</v>
      </c>
      <c r="H31" s="19"/>
      <c r="I31" s="39">
        <f t="shared" ref="I31:I35" si="26">SUM(L31,O31)</f>
        <v>1</v>
      </c>
      <c r="J31" s="19"/>
      <c r="K31" s="46">
        <v>2.0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134.0</v>
      </c>
      <c r="U31" s="48" t="str">
        <f t="shared" si="10"/>
        <v>9:16 Bullet shot Cup (Канада) Handzus  - (США) Slippers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0.3888888888888889</v>
      </c>
      <c r="C32" s="50" t="str">
        <f t="shared" si="22"/>
        <v>Канада</v>
      </c>
      <c r="D32" s="46" t="str">
        <f t="shared" si="24"/>
        <v>США</v>
      </c>
      <c r="E32" s="46" t="str">
        <f t="shared" si="23"/>
        <v>Handzus</v>
      </c>
      <c r="F32" s="46" t="str">
        <f t="shared" si="25"/>
        <v>Slippers</v>
      </c>
      <c r="G32" s="39">
        <f t="shared" si="8"/>
        <v>1</v>
      </c>
      <c r="H32" s="19"/>
      <c r="I32" s="39">
        <f t="shared" si="26"/>
        <v>1</v>
      </c>
      <c r="J32" s="19"/>
      <c r="K32" s="46">
        <v>1.0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135.0</v>
      </c>
      <c r="U32" s="48" t="str">
        <f t="shared" si="10"/>
        <v>9:20 Bullet shot Cup (Канада) Handzus  - (США) Slippers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0.39166666666666666</v>
      </c>
      <c r="C33" s="50" t="str">
        <f t="shared" ref="C33:C38" si="27">TRIM($D$6)</f>
        <v>Швеция</v>
      </c>
      <c r="D33" s="46" t="str">
        <f t="shared" si="24"/>
        <v>США</v>
      </c>
      <c r="E33" s="46" t="str">
        <f t="shared" ref="E33:E38" si="28">$E$6</f>
        <v>nea1r</v>
      </c>
      <c r="F33" s="46" t="str">
        <f t="shared" si="25"/>
        <v>Slippers</v>
      </c>
      <c r="G33" s="39">
        <f t="shared" si="8"/>
        <v>0</v>
      </c>
      <c r="H33" s="19"/>
      <c r="I33" s="39">
        <f t="shared" si="26"/>
        <v>1</v>
      </c>
      <c r="J33" s="19"/>
      <c r="K33" s="46">
        <v>0.0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136.0</v>
      </c>
      <c r="U33" s="48" t="str">
        <f t="shared" si="10"/>
        <v>9:24 Bullet shot Cup (Швеция) nea1r  - (США) Slippers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0.39444444444444443</v>
      </c>
      <c r="C34" s="50" t="str">
        <f t="shared" si="27"/>
        <v>Швеция</v>
      </c>
      <c r="D34" s="46" t="str">
        <f t="shared" si="24"/>
        <v>США</v>
      </c>
      <c r="E34" s="46" t="str">
        <f t="shared" si="28"/>
        <v>nea1r</v>
      </c>
      <c r="F34" s="46" t="str">
        <f t="shared" si="25"/>
        <v>Slippers</v>
      </c>
      <c r="G34" s="39">
        <f t="shared" si="8"/>
        <v>2</v>
      </c>
      <c r="H34" s="19"/>
      <c r="I34" s="39">
        <f t="shared" si="26"/>
        <v>3</v>
      </c>
      <c r="J34" s="19"/>
      <c r="K34" s="46">
        <v>2.0</v>
      </c>
      <c r="L34" s="46">
        <v>3.0</v>
      </c>
      <c r="M34" s="12"/>
      <c r="N34" s="12"/>
      <c r="O34" s="12"/>
      <c r="P34" s="12"/>
      <c r="Q34" s="12"/>
      <c r="R34" s="12"/>
      <c r="S34" s="12"/>
      <c r="T34" s="47">
        <v>137.0</v>
      </c>
      <c r="U34" s="48" t="str">
        <f t="shared" si="10"/>
        <v>9:28 Bullet shot Cup (Швеция) nea1r  - (США) Slippers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0.3972222222222222</v>
      </c>
      <c r="C35" s="50" t="str">
        <f t="shared" si="27"/>
        <v>Швеция</v>
      </c>
      <c r="D35" s="46" t="str">
        <f t="shared" si="24"/>
        <v>США</v>
      </c>
      <c r="E35" s="46" t="str">
        <f t="shared" si="28"/>
        <v>nea1r</v>
      </c>
      <c r="F35" s="46" t="str">
        <f t="shared" si="25"/>
        <v>Slippers</v>
      </c>
      <c r="G35" s="39">
        <f t="shared" si="8"/>
        <v>2</v>
      </c>
      <c r="H35" s="19"/>
      <c r="I35" s="39">
        <f t="shared" si="26"/>
        <v>0</v>
      </c>
      <c r="J35" s="19"/>
      <c r="K35" s="46">
        <v>2.0</v>
      </c>
      <c r="L35" s="46">
        <v>0.0</v>
      </c>
      <c r="M35" s="12"/>
      <c r="N35" s="12"/>
      <c r="O35" s="12"/>
      <c r="P35" s="12"/>
      <c r="Q35" s="12"/>
      <c r="R35" s="12"/>
      <c r="S35" s="12"/>
      <c r="T35" s="47">
        <v>138.0</v>
      </c>
      <c r="U35" s="48" t="str">
        <f t="shared" si="10"/>
        <v>9:32 Bullet shot Cup (Швеция) nea1r  - (США) Slippers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0.4</v>
      </c>
      <c r="C36" s="50" t="str">
        <f t="shared" si="27"/>
        <v>Швеция</v>
      </c>
      <c r="D36" s="50" t="str">
        <f t="shared" ref="D36:D41" si="29">TRIM($D$4)</f>
        <v>Канада</v>
      </c>
      <c r="E36" s="50" t="str">
        <f t="shared" si="28"/>
        <v>nea1r</v>
      </c>
      <c r="F36" s="46" t="str">
        <f t="shared" ref="F36:F41" si="30">$E$4</f>
        <v>Handzus</v>
      </c>
      <c r="G36" s="39">
        <f t="shared" si="8"/>
        <v>2</v>
      </c>
      <c r="H36" s="19"/>
      <c r="I36" s="39">
        <f t="shared" ref="I36:I42" si="31">SUM(L36)</f>
        <v>2</v>
      </c>
      <c r="J36" s="19"/>
      <c r="K36" s="46">
        <v>2.0</v>
      </c>
      <c r="L36" s="46">
        <v>2.0</v>
      </c>
      <c r="M36" s="12"/>
      <c r="N36" s="12"/>
      <c r="O36" s="12"/>
      <c r="P36" s="12"/>
      <c r="Q36" s="12"/>
      <c r="R36" s="12"/>
      <c r="S36" s="12"/>
      <c r="T36" s="47">
        <v>139.0</v>
      </c>
      <c r="U36" s="48" t="str">
        <f t="shared" si="10"/>
        <v>9:36 Bullet shot Cup (Швеция) nea1r  - (Канада) Handzus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0.4027777777777778</v>
      </c>
      <c r="C37" s="50" t="str">
        <f t="shared" si="27"/>
        <v>Швеция</v>
      </c>
      <c r="D37" s="50" t="str">
        <f t="shared" si="29"/>
        <v>Канада</v>
      </c>
      <c r="E37" s="50" t="str">
        <f t="shared" si="28"/>
        <v>nea1r</v>
      </c>
      <c r="F37" s="46" t="str">
        <f t="shared" si="30"/>
        <v>Handzus</v>
      </c>
      <c r="G37" s="39">
        <f t="shared" si="8"/>
        <v>0</v>
      </c>
      <c r="H37" s="19"/>
      <c r="I37" s="39">
        <f t="shared" si="31"/>
        <v>1</v>
      </c>
      <c r="J37" s="19"/>
      <c r="K37" s="46">
        <v>0.0</v>
      </c>
      <c r="L37" s="46">
        <v>1.0</v>
      </c>
      <c r="M37" s="12"/>
      <c r="N37" s="12"/>
      <c r="O37" s="12"/>
      <c r="P37" s="12"/>
      <c r="Q37" s="12"/>
      <c r="R37" s="12"/>
      <c r="S37" s="12"/>
      <c r="T37" s="47">
        <v>140.0</v>
      </c>
      <c r="U37" s="48" t="str">
        <f t="shared" si="10"/>
        <v>9:40 Bullet shot Cup (Швеция) nea1r  - (Канада) Handzus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0.40555555555555556</v>
      </c>
      <c r="C38" s="50" t="str">
        <f t="shared" si="27"/>
        <v>Швеция</v>
      </c>
      <c r="D38" s="50" t="str">
        <f t="shared" si="29"/>
        <v>Канада</v>
      </c>
      <c r="E38" s="50" t="str">
        <f t="shared" si="28"/>
        <v>nea1r</v>
      </c>
      <c r="F38" s="46" t="str">
        <f t="shared" si="30"/>
        <v>Handzus</v>
      </c>
      <c r="G38" s="39">
        <f t="shared" si="8"/>
        <v>0</v>
      </c>
      <c r="H38" s="19"/>
      <c r="I38" s="39">
        <f t="shared" si="31"/>
        <v>1</v>
      </c>
      <c r="J38" s="19"/>
      <c r="K38" s="46">
        <v>0.0</v>
      </c>
      <c r="L38" s="46">
        <v>1.0</v>
      </c>
      <c r="M38" s="12"/>
      <c r="N38" s="12"/>
      <c r="O38" s="12"/>
      <c r="P38" s="12"/>
      <c r="Q38" s="12"/>
      <c r="R38" s="12"/>
      <c r="S38" s="12"/>
      <c r="T38" s="47">
        <v>141.0</v>
      </c>
      <c r="U38" s="48" t="str">
        <f t="shared" si="10"/>
        <v>9:44 Bullet shot Cup (Швеция) nea1r  - (Канада) Handzus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0.4083333333333333</v>
      </c>
      <c r="C39" s="46" t="str">
        <f t="shared" ref="C39:C44" si="32">TRIM($D$5)</f>
        <v>США</v>
      </c>
      <c r="D39" s="50" t="str">
        <f t="shared" si="29"/>
        <v>Канада</v>
      </c>
      <c r="E39" s="46" t="str">
        <f t="shared" ref="E39:E44" si="33">$E$5</f>
        <v>Slippers</v>
      </c>
      <c r="F39" s="46" t="str">
        <f t="shared" si="30"/>
        <v>Handzus</v>
      </c>
      <c r="G39" s="39">
        <f t="shared" si="8"/>
        <v>2</v>
      </c>
      <c r="H39" s="19"/>
      <c r="I39" s="39">
        <f t="shared" si="31"/>
        <v>1</v>
      </c>
      <c r="J39" s="19"/>
      <c r="K39" s="46">
        <v>2.0</v>
      </c>
      <c r="L39" s="46">
        <v>1.0</v>
      </c>
      <c r="M39" s="12"/>
      <c r="N39" s="12"/>
      <c r="O39" s="12"/>
      <c r="P39" s="12"/>
      <c r="Q39" s="12"/>
      <c r="R39" s="12"/>
      <c r="S39" s="12"/>
      <c r="T39" s="47">
        <v>142.0</v>
      </c>
      <c r="U39" s="48" t="str">
        <f t="shared" si="10"/>
        <v>9:48 Bullet shot Cup (США) Slippers  - (Канада) Handzus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4"/>
      <c r="B40" s="45">
        <v>0.4111111111111111</v>
      </c>
      <c r="C40" s="46" t="str">
        <f t="shared" si="32"/>
        <v>США</v>
      </c>
      <c r="D40" s="50" t="str">
        <f t="shared" si="29"/>
        <v>Канада</v>
      </c>
      <c r="E40" s="46" t="str">
        <f t="shared" si="33"/>
        <v>Slippers</v>
      </c>
      <c r="F40" s="46" t="str">
        <f t="shared" si="30"/>
        <v>Handzus</v>
      </c>
      <c r="G40" s="39">
        <f t="shared" si="8"/>
        <v>1</v>
      </c>
      <c r="H40" s="19"/>
      <c r="I40" s="39">
        <f t="shared" si="31"/>
        <v>2</v>
      </c>
      <c r="J40" s="19"/>
      <c r="K40" s="46">
        <v>1.0</v>
      </c>
      <c r="L40" s="46">
        <v>2.0</v>
      </c>
      <c r="M40" s="12"/>
      <c r="N40" s="12"/>
      <c r="O40" s="12"/>
      <c r="P40" s="12"/>
      <c r="Q40" s="12"/>
      <c r="R40" s="12"/>
      <c r="S40" s="12"/>
      <c r="T40" s="47">
        <v>143.0</v>
      </c>
      <c r="U40" s="48" t="str">
        <f t="shared" si="10"/>
        <v>9:52 Bullet shot Cup (США) Slippers  - (Канада) Handzus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0.41388888888888886</v>
      </c>
      <c r="C41" s="46" t="str">
        <f t="shared" si="32"/>
        <v>США</v>
      </c>
      <c r="D41" s="50" t="str">
        <f t="shared" si="29"/>
        <v>Канада</v>
      </c>
      <c r="E41" s="46" t="str">
        <f t="shared" si="33"/>
        <v>Slippers</v>
      </c>
      <c r="F41" s="46" t="str">
        <f t="shared" si="30"/>
        <v>Handzus</v>
      </c>
      <c r="G41" s="39">
        <f t="shared" si="8"/>
        <v>0</v>
      </c>
      <c r="H41" s="19"/>
      <c r="I41" s="39">
        <f t="shared" si="31"/>
        <v>2</v>
      </c>
      <c r="J41" s="19"/>
      <c r="K41" s="46">
        <v>0.0</v>
      </c>
      <c r="L41" s="46">
        <v>2.0</v>
      </c>
      <c r="M41" s="12"/>
      <c r="N41" s="12"/>
      <c r="O41" s="12"/>
      <c r="P41" s="12"/>
      <c r="Q41" s="12"/>
      <c r="R41" s="12"/>
      <c r="S41" s="12"/>
      <c r="T41" s="47">
        <v>144.0</v>
      </c>
      <c r="U41" s="48" t="str">
        <f t="shared" si="10"/>
        <v>9:56 Bullet shot Cup (США) Slippers  - (Канада) Handzus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0.4166666666666667</v>
      </c>
      <c r="C42" s="46" t="str">
        <f t="shared" si="32"/>
        <v>США</v>
      </c>
      <c r="D42" s="50" t="str">
        <f t="shared" ref="D42:D47" si="34">TRIM($D$6)</f>
        <v>Швеция</v>
      </c>
      <c r="E42" s="46" t="str">
        <f t="shared" si="33"/>
        <v>Slippers</v>
      </c>
      <c r="F42" s="46" t="str">
        <f t="shared" ref="F42:F47" si="35">$E$6</f>
        <v>nea1r</v>
      </c>
      <c r="G42" s="39">
        <f t="shared" si="8"/>
        <v>2</v>
      </c>
      <c r="H42" s="19"/>
      <c r="I42" s="39">
        <f t="shared" si="31"/>
        <v>0</v>
      </c>
      <c r="J42" s="19"/>
      <c r="K42" s="46">
        <v>2.0</v>
      </c>
      <c r="L42" s="46">
        <v>0.0</v>
      </c>
      <c r="M42" s="12"/>
      <c r="N42" s="12"/>
      <c r="O42" s="12"/>
      <c r="P42" s="12"/>
      <c r="Q42" s="12"/>
      <c r="R42" s="12"/>
      <c r="S42" s="12"/>
      <c r="T42" s="47">
        <v>145.0</v>
      </c>
      <c r="U42" s="48" t="str">
        <f t="shared" si="10"/>
        <v>10:00 Bullet shot Cup (США) Slippers  - (Швеция) nea1r</v>
      </c>
      <c r="V42" s="12" t="str">
        <f t="shared" si="11"/>
        <v>2:0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 t="s">
        <v>0</v>
      </c>
      <c r="B43" s="45">
        <v>0.41944444444444445</v>
      </c>
      <c r="C43" s="46" t="str">
        <f t="shared" si="32"/>
        <v>США</v>
      </c>
      <c r="D43" s="50" t="str">
        <f t="shared" si="34"/>
        <v>Швеция</v>
      </c>
      <c r="E43" s="46" t="str">
        <f t="shared" si="33"/>
        <v>Slippers</v>
      </c>
      <c r="F43" s="46" t="str">
        <f t="shared" si="35"/>
        <v>nea1r</v>
      </c>
      <c r="G43" s="39">
        <f t="shared" si="8"/>
        <v>1</v>
      </c>
      <c r="H43" s="19"/>
      <c r="I43" s="39">
        <f t="shared" ref="I43:I47" si="36">SUM(L43,O43)</f>
        <v>0</v>
      </c>
      <c r="J43" s="19"/>
      <c r="K43" s="46">
        <v>1.0</v>
      </c>
      <c r="L43" s="46">
        <v>0.0</v>
      </c>
      <c r="M43" s="12"/>
      <c r="N43" s="12"/>
      <c r="O43" s="12"/>
      <c r="P43" s="12"/>
      <c r="Q43" s="12"/>
      <c r="R43" s="12"/>
      <c r="S43" s="12"/>
      <c r="T43" s="47">
        <v>146.0</v>
      </c>
      <c r="U43" s="48" t="str">
        <f t="shared" si="10"/>
        <v>10:04 Bullet shot Cup (США) Slippers  - (Швеция) nea1r</v>
      </c>
      <c r="V43" s="12" t="str">
        <f t="shared" si="11"/>
        <v>1:0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0.4222222222222222</v>
      </c>
      <c r="C44" s="46" t="str">
        <f t="shared" si="32"/>
        <v>США</v>
      </c>
      <c r="D44" s="50" t="str">
        <f t="shared" si="34"/>
        <v>Швеция</v>
      </c>
      <c r="E44" s="46" t="str">
        <f t="shared" si="33"/>
        <v>Slippers</v>
      </c>
      <c r="F44" s="46" t="str">
        <f t="shared" si="35"/>
        <v>nea1r</v>
      </c>
      <c r="G44" s="39">
        <f t="shared" si="8"/>
        <v>2</v>
      </c>
      <c r="H44" s="19"/>
      <c r="I44" s="39">
        <f t="shared" si="36"/>
        <v>3</v>
      </c>
      <c r="J44" s="19"/>
      <c r="K44" s="46">
        <v>2.0</v>
      </c>
      <c r="L44" s="46">
        <v>3.0</v>
      </c>
      <c r="M44" s="12"/>
      <c r="N44" s="12"/>
      <c r="O44" s="12"/>
      <c r="P44" s="12"/>
      <c r="Q44" s="12"/>
      <c r="R44" s="12"/>
      <c r="S44" s="12"/>
      <c r="T44" s="47">
        <v>147.0</v>
      </c>
      <c r="U44" s="48" t="str">
        <f t="shared" si="10"/>
        <v>10:08 Bullet shot Cup (США) Slippers  - (Швеция) nea1r</v>
      </c>
      <c r="V44" s="12" t="str">
        <f t="shared" si="11"/>
        <v>2:3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0.425</v>
      </c>
      <c r="C45" s="50" t="str">
        <f t="shared" ref="C45:C49" si="37">TRIM($D$4)</f>
        <v>Канада</v>
      </c>
      <c r="D45" s="50" t="str">
        <f t="shared" si="34"/>
        <v>Швеция</v>
      </c>
      <c r="E45" s="46" t="str">
        <f t="shared" ref="E45:E49" si="38">$E$4</f>
        <v>Handzus</v>
      </c>
      <c r="F45" s="46" t="str">
        <f t="shared" si="35"/>
        <v>nea1r</v>
      </c>
      <c r="G45" s="39">
        <f t="shared" si="8"/>
        <v>1</v>
      </c>
      <c r="H45" s="19"/>
      <c r="I45" s="39">
        <f t="shared" si="36"/>
        <v>0</v>
      </c>
      <c r="J45" s="19"/>
      <c r="K45" s="46">
        <v>1.0</v>
      </c>
      <c r="L45" s="46">
        <v>0.0</v>
      </c>
      <c r="M45" s="12"/>
      <c r="N45" s="12"/>
      <c r="O45" s="12"/>
      <c r="P45" s="12"/>
      <c r="Q45" s="12"/>
      <c r="R45" s="12"/>
      <c r="S45" s="12"/>
      <c r="T45" s="47">
        <v>148.0</v>
      </c>
      <c r="U45" s="48" t="str">
        <f t="shared" si="10"/>
        <v>10:12 Bullet shot Cup (Канада) Handzus  - (Швеция) nea1r</v>
      </c>
      <c r="V45" s="12" t="str">
        <f t="shared" si="11"/>
        <v>1:0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0.42777777777777776</v>
      </c>
      <c r="C46" s="50" t="str">
        <f t="shared" si="37"/>
        <v>Канада</v>
      </c>
      <c r="D46" s="50" t="str">
        <f t="shared" si="34"/>
        <v>Швеция</v>
      </c>
      <c r="E46" s="46" t="str">
        <f t="shared" si="38"/>
        <v>Handzus</v>
      </c>
      <c r="F46" s="46" t="str">
        <f t="shared" si="35"/>
        <v>nea1r</v>
      </c>
      <c r="G46" s="39">
        <f t="shared" si="8"/>
        <v>1</v>
      </c>
      <c r="H46" s="19"/>
      <c r="I46" s="39">
        <f t="shared" si="36"/>
        <v>2</v>
      </c>
      <c r="J46" s="19"/>
      <c r="K46" s="46">
        <v>1.0</v>
      </c>
      <c r="L46" s="46">
        <v>2.0</v>
      </c>
      <c r="M46" s="12"/>
      <c r="N46" s="12"/>
      <c r="O46" s="12"/>
      <c r="P46" s="12"/>
      <c r="Q46" s="12"/>
      <c r="R46" s="12"/>
      <c r="S46" s="12"/>
      <c r="T46" s="47">
        <v>149.0</v>
      </c>
      <c r="U46" s="48" t="str">
        <f t="shared" si="10"/>
        <v>10:16 Bullet shot Cup (Канада) Handzus  - (Швеция) nea1r</v>
      </c>
      <c r="V46" s="12" t="str">
        <f t="shared" si="11"/>
        <v>1:2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0.4305555555555556</v>
      </c>
      <c r="C47" s="50" t="str">
        <f t="shared" si="37"/>
        <v>Канада</v>
      </c>
      <c r="D47" s="50" t="str">
        <f t="shared" si="34"/>
        <v>Швеция</v>
      </c>
      <c r="E47" s="46" t="str">
        <f t="shared" si="38"/>
        <v>Handzus</v>
      </c>
      <c r="F47" s="46" t="str">
        <f t="shared" si="35"/>
        <v>nea1r</v>
      </c>
      <c r="G47" s="39">
        <f t="shared" si="8"/>
        <v>3</v>
      </c>
      <c r="H47" s="19"/>
      <c r="I47" s="39">
        <f t="shared" si="36"/>
        <v>1</v>
      </c>
      <c r="J47" s="19"/>
      <c r="K47" s="46">
        <v>3.0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150.0</v>
      </c>
      <c r="U47" s="48" t="str">
        <f t="shared" si="10"/>
        <v>10:20 Bullet shot Cup (Канада) Handzus  - (Швеция) nea1r</v>
      </c>
      <c r="V47" s="12" t="str">
        <f t="shared" si="11"/>
        <v>3:1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4"/>
      <c r="B48" s="45">
        <v>0.43333333333333335</v>
      </c>
      <c r="C48" s="50" t="str">
        <f t="shared" si="37"/>
        <v>Канада</v>
      </c>
      <c r="D48" s="46" t="str">
        <f t="shared" ref="D48:D51" si="39">TRIM($D$5)</f>
        <v>США</v>
      </c>
      <c r="E48" s="46" t="str">
        <f t="shared" si="38"/>
        <v>Handzus</v>
      </c>
      <c r="F48" s="46" t="str">
        <f t="shared" ref="F48:F51" si="40">$E$5</f>
        <v>Slippers</v>
      </c>
      <c r="G48" s="39">
        <f t="shared" si="8"/>
        <v>0</v>
      </c>
      <c r="H48" s="19"/>
      <c r="I48" s="39">
        <f>SUM(L48)</f>
        <v>0</v>
      </c>
      <c r="J48" s="19"/>
      <c r="K48" s="46">
        <v>0.0</v>
      </c>
      <c r="L48" s="46">
        <v>0.0</v>
      </c>
      <c r="M48" s="12"/>
      <c r="N48" s="12"/>
      <c r="O48" s="12"/>
      <c r="P48" s="12"/>
      <c r="Q48" s="12"/>
      <c r="R48" s="12"/>
      <c r="S48" s="12"/>
      <c r="T48" s="47">
        <v>151.0</v>
      </c>
      <c r="U48" s="48" t="str">
        <f t="shared" si="10"/>
        <v>10:24 Bullet shot Cup (Канада) Handzus  - (США) Slippers</v>
      </c>
      <c r="V48" s="12" t="str">
        <f t="shared" si="11"/>
        <v>0:0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0.4361111111111111</v>
      </c>
      <c r="C49" s="50" t="str">
        <f t="shared" si="37"/>
        <v>Канада</v>
      </c>
      <c r="D49" s="46" t="str">
        <f t="shared" si="39"/>
        <v>США</v>
      </c>
      <c r="E49" s="46" t="str">
        <f t="shared" si="38"/>
        <v>Handzus</v>
      </c>
      <c r="F49" s="46" t="str">
        <f t="shared" si="40"/>
        <v>Slippers</v>
      </c>
      <c r="G49" s="39">
        <f t="shared" si="8"/>
        <v>2</v>
      </c>
      <c r="H49" s="19"/>
      <c r="I49" s="39">
        <f t="shared" ref="I49:I53" si="41">SUM(L49,O49)</f>
        <v>1</v>
      </c>
      <c r="J49" s="19"/>
      <c r="K49" s="46">
        <v>2.0</v>
      </c>
      <c r="L49" s="46">
        <v>1.0</v>
      </c>
      <c r="M49" s="12"/>
      <c r="N49" s="12"/>
      <c r="O49" s="12"/>
      <c r="P49" s="12"/>
      <c r="Q49" s="12"/>
      <c r="R49" s="12"/>
      <c r="S49" s="12"/>
      <c r="T49" s="47">
        <v>152.0</v>
      </c>
      <c r="U49" s="48" t="str">
        <f t="shared" si="10"/>
        <v>10:28 Bullet shot Cup (Канада) Handzus  - (США) Slippers</v>
      </c>
      <c r="V49" s="12" t="str">
        <f t="shared" si="11"/>
        <v>2:1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0.4388888888888889</v>
      </c>
      <c r="C50" s="50" t="str">
        <f t="shared" ref="C50:C53" si="42">TRIM($D$6)</f>
        <v>Швеция</v>
      </c>
      <c r="D50" s="46" t="str">
        <f t="shared" si="39"/>
        <v>США</v>
      </c>
      <c r="E50" s="46" t="str">
        <f t="shared" ref="E50:E53" si="43">$E$6</f>
        <v>nea1r</v>
      </c>
      <c r="F50" s="46" t="str">
        <f t="shared" si="40"/>
        <v>Slippers</v>
      </c>
      <c r="G50" s="39">
        <f t="shared" si="8"/>
        <v>1</v>
      </c>
      <c r="H50" s="19"/>
      <c r="I50" s="39">
        <f t="shared" si="41"/>
        <v>1</v>
      </c>
      <c r="J50" s="19"/>
      <c r="K50" s="46">
        <v>1.0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153.0</v>
      </c>
      <c r="U50" s="48" t="str">
        <f t="shared" si="10"/>
        <v>10:32 Bullet shot Cup (Швеция) nea1r  - (США) Slippers</v>
      </c>
      <c r="V50" s="12" t="str">
        <f t="shared" si="11"/>
        <v>1:1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 t="s">
        <v>0</v>
      </c>
      <c r="B51" s="45">
        <v>0.44166666666666665</v>
      </c>
      <c r="C51" s="50" t="str">
        <f t="shared" si="42"/>
        <v>Швеция</v>
      </c>
      <c r="D51" s="46" t="str">
        <f t="shared" si="39"/>
        <v>США</v>
      </c>
      <c r="E51" s="46" t="str">
        <f t="shared" si="43"/>
        <v>nea1r</v>
      </c>
      <c r="F51" s="46" t="str">
        <f t="shared" si="40"/>
        <v>Slippers</v>
      </c>
      <c r="G51" s="39">
        <f t="shared" si="8"/>
        <v>1</v>
      </c>
      <c r="H51" s="19"/>
      <c r="I51" s="39">
        <f t="shared" si="41"/>
        <v>1</v>
      </c>
      <c r="J51" s="19"/>
      <c r="K51" s="46">
        <v>1.0</v>
      </c>
      <c r="L51" s="46">
        <v>1.0</v>
      </c>
      <c r="M51" s="12"/>
      <c r="N51" s="12"/>
      <c r="O51" s="12"/>
      <c r="P51" s="12"/>
      <c r="Q51" s="12"/>
      <c r="R51" s="12"/>
      <c r="S51" s="12"/>
      <c r="T51" s="47">
        <v>154.0</v>
      </c>
      <c r="U51" s="48" t="str">
        <f t="shared" si="10"/>
        <v>10:36 Bullet shot Cup (Швеция) nea1r  - (США) Slippers</v>
      </c>
      <c r="V51" s="12" t="str">
        <f t="shared" si="11"/>
        <v>1:1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0.4444444444444444</v>
      </c>
      <c r="C52" s="50" t="str">
        <f t="shared" si="42"/>
        <v>Швеция</v>
      </c>
      <c r="D52" s="50" t="str">
        <f t="shared" ref="D52:D53" si="44">TRIM($D$4)</f>
        <v>Канада</v>
      </c>
      <c r="E52" s="50" t="str">
        <f t="shared" si="43"/>
        <v>nea1r</v>
      </c>
      <c r="F52" s="46" t="str">
        <f t="shared" ref="F52:F53" si="45">$E$4</f>
        <v>Handzus</v>
      </c>
      <c r="G52" s="39">
        <f t="shared" si="8"/>
        <v>2</v>
      </c>
      <c r="H52" s="19"/>
      <c r="I52" s="39">
        <f t="shared" si="41"/>
        <v>2</v>
      </c>
      <c r="J52" s="19"/>
      <c r="K52" s="46">
        <v>2.0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155.0</v>
      </c>
      <c r="U52" s="48" t="str">
        <f t="shared" si="10"/>
        <v>10:40 Bullet shot Cup (Швеция) nea1r  - (Канада) Handzus</v>
      </c>
      <c r="V52" s="12" t="str">
        <f t="shared" si="11"/>
        <v>2:2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0.44722222222222224</v>
      </c>
      <c r="C53" s="50" t="str">
        <f t="shared" si="42"/>
        <v>Швеция</v>
      </c>
      <c r="D53" s="50" t="str">
        <f t="shared" si="44"/>
        <v>Канада</v>
      </c>
      <c r="E53" s="50" t="str">
        <f t="shared" si="43"/>
        <v>nea1r</v>
      </c>
      <c r="F53" s="46" t="str">
        <f t="shared" si="45"/>
        <v>Handzus</v>
      </c>
      <c r="G53" s="39">
        <f t="shared" si="8"/>
        <v>0</v>
      </c>
      <c r="H53" s="19"/>
      <c r="I53" s="39">
        <f t="shared" si="41"/>
        <v>0</v>
      </c>
      <c r="J53" s="19"/>
      <c r="K53" s="46">
        <v>0.0</v>
      </c>
      <c r="L53" s="46">
        <v>0.0</v>
      </c>
      <c r="M53" s="12"/>
      <c r="N53" s="12"/>
      <c r="O53" s="12"/>
      <c r="P53" s="12"/>
      <c r="Q53" s="12"/>
      <c r="R53" s="12"/>
      <c r="S53" s="12"/>
      <c r="T53" s="47">
        <v>156.0</v>
      </c>
      <c r="U53" s="48" t="str">
        <f t="shared" si="10"/>
        <v>10:44 Bullet shot Cup (Швеция) nea1r  - (Канада) Handzus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41</v>
      </c>
      <c r="D55" s="12"/>
      <c r="E55" s="12"/>
      <c r="F55" s="12" t="s">
        <v>42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7"/>
      <c r="U57" s="12" t="s">
        <v>43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T985" s="58"/>
    </row>
    <row r="986" ht="15.75" customHeight="1">
      <c r="T986" s="58"/>
    </row>
    <row r="987" ht="15.75" customHeight="1">
      <c r="T987" s="58"/>
    </row>
    <row r="988" ht="15.75" customHeight="1"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44</v>
      </c>
      <c r="F1" s="6">
        <f>'ТУР1'!$F$1</f>
        <v>45664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45664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7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16</v>
      </c>
      <c r="AJ3" s="27">
        <f t="array" ref="AJ3">SUM(('ТУР1'!home=AF3)*('ТУР2'!homescore&lt;'ТУР2'!visitorscore),('ТУР2'!visitor=AF3)*('ТУР2'!visitorscore&lt;'ТУР2'!homescore))</f>
        <v>5</v>
      </c>
      <c r="AK3" s="22">
        <f t="array" ref="AK3">SUMIF('ТУР1'!home,AF3,'ТУР2'!homescore)+SUMIF('ТУР2'!visitor,AF3,'ТУР2'!visitorscore)</f>
        <v>34</v>
      </c>
      <c r="AL3" s="27">
        <f t="array" ref="AL3">SUMIF('ТУР1'!home,AF3,'ТУР2'!visitorscore)+SUMIF('ТУР2'!visitor,AF3,'ТУР2'!homescore)</f>
        <v>35</v>
      </c>
      <c r="AM3" s="27">
        <f t="shared" ref="AM3:AM5" si="2">AK3-AL3</f>
        <v>-1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3699990034</v>
      </c>
    </row>
    <row r="4">
      <c r="A4" s="12"/>
      <c r="B4" s="12"/>
      <c r="C4" s="29" t="s">
        <v>24</v>
      </c>
      <c r="D4" s="30" t="s">
        <v>45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7</v>
      </c>
      <c r="X4" s="20">
        <f t="array" ref="X4">VLOOKUP($U4,$AF$3:$AN$5,4,0)</f>
        <v>16</v>
      </c>
      <c r="Y4" s="20">
        <f t="array" ref="Y4">VLOOKUP($U4,$AF$3:$AN$5,5,0)</f>
        <v>5</v>
      </c>
      <c r="Z4" s="20">
        <f t="array" ref="Z4">VLOOKUP($U4,$AF$3:$AN$5,6,0)</f>
        <v>34</v>
      </c>
      <c r="AA4" s="20">
        <f t="array" ref="AA4">VLOOKUP($U4,$AF$3:$AN$5,7,0)</f>
        <v>35</v>
      </c>
      <c r="AB4" s="20">
        <f t="array" ref="AB4">VLOOKUP($U4,$AF$3:$AN$5,8,0)</f>
        <v>-1</v>
      </c>
      <c r="AC4" s="20">
        <f t="array" ref="AC4">VLOOKUP($U4,$AF$3:$AN$5,9,0)</f>
        <v>37</v>
      </c>
      <c r="AD4" s="28"/>
      <c r="AE4" s="12"/>
      <c r="AF4" s="26" t="str">
        <f t="shared" si="1"/>
        <v>Slippers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6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14</v>
      </c>
      <c r="AJ4" s="27">
        <f t="array" ref="AJ4">SUM(('ТУР1'!home=AF4)*('ТУР2'!homescore&lt;'ТУР2'!visitorscore),('ТУР2'!visitor=AF4)*('ТУР2'!visitorscore&lt;'ТУР2'!homescore))</f>
        <v>8</v>
      </c>
      <c r="AK4" s="22">
        <f t="array" ref="AK4">SUMIF('ТУР1'!home,AF4,'ТУР2'!homescore)+SUMIF('ТУР2'!visitor,AF4,'ТУР2'!visitorscore)</f>
        <v>37</v>
      </c>
      <c r="AL4" s="27">
        <f t="array" ref="AL4">SUMIF('ТУР1'!home,AF4,'ТУР2'!visitorscore)+SUMIF('ТУР2'!visitor,AF4,'ТУР2'!homescore)</f>
        <v>38</v>
      </c>
      <c r="AM4" s="27">
        <f t="shared" si="2"/>
        <v>-1</v>
      </c>
      <c r="AN4" s="22">
        <f t="array" ref="AN4">AH4*Options!$B$2+AI4*Options!$B$3+AJ4*Options!$B$4+VLOOKUP(AF4,$E$4:$F$8,2,0)</f>
        <v>32</v>
      </c>
      <c r="AO4" s="28">
        <f t="shared" si="3"/>
        <v>3199990037</v>
      </c>
    </row>
    <row r="5">
      <c r="A5" s="12"/>
      <c r="B5" s="12"/>
      <c r="C5" s="29" t="s">
        <v>27</v>
      </c>
      <c r="D5" s="30" t="s">
        <v>46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nea1r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14</v>
      </c>
      <c r="Y5" s="20">
        <f t="array" ref="Y5">VLOOKUP($U5,$AF$3:$AN$5,5,0)</f>
        <v>7</v>
      </c>
      <c r="Z5" s="20">
        <f t="array" ref="Z5">VLOOKUP($U5,$AF$3:$AN$5,6,0)</f>
        <v>40</v>
      </c>
      <c r="AA5" s="20">
        <f t="array" ref="AA5">VLOOKUP($U5,$AF$3:$AN$5,7,0)</f>
        <v>38</v>
      </c>
      <c r="AB5" s="20">
        <f t="array" ref="AB5">VLOOKUP($U5,$AF$3:$AN$5,8,0)</f>
        <v>2</v>
      </c>
      <c r="AC5" s="20">
        <f t="array" ref="AC5">VLOOKUP($U5,$AF$3:$AN$5,9,0)</f>
        <v>35</v>
      </c>
      <c r="AD5" s="28"/>
      <c r="AE5" s="12"/>
      <c r="AF5" s="26" t="str">
        <f t="shared" si="1"/>
        <v>nea1r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7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14</v>
      </c>
      <c r="AJ5" s="27">
        <f t="array" ref="AJ5">SUM(('ТУР1'!home=AF5)*('ТУР2'!homescore&lt;'ТУР2'!visitorscore),('ТУР2'!visitor=AF5)*('ТУР2'!visitorscore&lt;'ТУР2'!homescore))</f>
        <v>7</v>
      </c>
      <c r="AK5" s="22">
        <f t="array" ref="AK5">SUMIF('ТУР1'!home,AF5,'ТУР2'!homescore)+SUMIF('ТУР2'!visitor,AF5,'ТУР2'!visitorscore)</f>
        <v>40</v>
      </c>
      <c r="AL5" s="27">
        <f t="array" ref="AL5">SUMIF('ТУР1'!home,AF5,'ТУР2'!visitorscore)+SUMIF('ТУР2'!visitor,AF5,'ТУР2'!homescore)</f>
        <v>38</v>
      </c>
      <c r="AM5" s="27">
        <f t="shared" si="2"/>
        <v>2</v>
      </c>
      <c r="AN5" s="22">
        <f t="array" ref="AN5">AH5*Options!$B$2+AI5*Options!$B$3+AJ5*Options!$B$4+VLOOKUP(AF5,$E$4:$F$8,2,0)</f>
        <v>35</v>
      </c>
      <c r="AO5" s="28">
        <f t="shared" si="3"/>
        <v>3500020040</v>
      </c>
    </row>
    <row r="6">
      <c r="A6" s="12"/>
      <c r="B6" s="12"/>
      <c r="C6" s="29" t="s">
        <v>30</v>
      </c>
      <c r="D6" s="30" t="s">
        <v>47</v>
      </c>
      <c r="E6" s="33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14</v>
      </c>
      <c r="Y6" s="20">
        <f t="array" ref="Y6">VLOOKUP($U6,$AF$3:$AN$5,5,0)</f>
        <v>8</v>
      </c>
      <c r="Z6" s="20">
        <f t="array" ref="Z6">VLOOKUP($U6,$AF$3:$AN$5,6,0)</f>
        <v>37</v>
      </c>
      <c r="AA6" s="20">
        <f t="array" ref="AA6">VLOOKUP($U6,$AF$3:$AN$5,7,0)</f>
        <v>38</v>
      </c>
      <c r="AB6" s="20">
        <f t="array" ref="AB6">VLOOKUP($U6,$AF$3:$AN$5,8,0)</f>
        <v>-1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36"/>
      <c r="L10" s="3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/>
      <c r="L11" s="4"/>
      <c r="M11" s="12"/>
      <c r="N11" s="42" t="s">
        <v>37</v>
      </c>
      <c r="O11" s="12"/>
      <c r="P11" s="12"/>
      <c r="Q11" s="12"/>
      <c r="R11" s="12"/>
      <c r="S11" s="43" t="s">
        <v>37</v>
      </c>
      <c r="T11" s="44" t="s">
        <v>38</v>
      </c>
      <c r="U11" s="43" t="s">
        <v>39</v>
      </c>
      <c r="V11" s="42" t="s">
        <v>40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0.4583333333333333</v>
      </c>
      <c r="C12" s="46" t="str">
        <f t="shared" ref="C12:C14" si="4">TRIM($D$4)</f>
        <v>Финляндия</v>
      </c>
      <c r="D12" s="46" t="str">
        <f t="shared" ref="D12:D17" si="5">TRIM($D$5)</f>
        <v>Чехия</v>
      </c>
      <c r="E12" s="46" t="str">
        <f t="shared" ref="E12:E14" si="6">$E$4</f>
        <v>Handzus</v>
      </c>
      <c r="F12" s="46" t="str">
        <f t="shared" ref="F12:F17" si="7">$E$5</f>
        <v>Slippers</v>
      </c>
      <c r="G12" s="39">
        <f t="shared" ref="G12:G53" si="8">SUM(K12)</f>
        <v>2</v>
      </c>
      <c r="H12" s="19"/>
      <c r="I12" s="39">
        <f t="shared" ref="I12:I18" si="9">SUM(L12)</f>
        <v>2</v>
      </c>
      <c r="J12" s="19"/>
      <c r="K12" s="46">
        <v>2.0</v>
      </c>
      <c r="L12" s="46">
        <v>2.0</v>
      </c>
      <c r="M12" s="12"/>
      <c r="N12" s="12"/>
      <c r="O12" s="12"/>
      <c r="P12" s="12"/>
      <c r="Q12" s="12"/>
      <c r="R12" s="12"/>
      <c r="S12" s="12"/>
      <c r="T12" s="47">
        <v>157.0</v>
      </c>
      <c r="U12" s="48" t="str">
        <f t="shared" ref="U12:U53" si="10">TEXT(B12,"h:mm")&amp;" "&amp;($C$1)&amp;" ("&amp;C12&amp;") "&amp;E12&amp;" "&amp;" - ("&amp;D12&amp;") "&amp;F12&amp;""</f>
        <v>11:00 Bullet shot Cup (Финляндия) Handzus  - (Чехия) Slippers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0.46111111111111114</v>
      </c>
      <c r="C13" s="46" t="str">
        <f t="shared" si="4"/>
        <v>Финляндия</v>
      </c>
      <c r="D13" s="46" t="str">
        <f t="shared" si="5"/>
        <v>Чехия</v>
      </c>
      <c r="E13" s="46" t="str">
        <f t="shared" si="6"/>
        <v>Handzus</v>
      </c>
      <c r="F13" s="46" t="str">
        <f t="shared" si="7"/>
        <v>Slippers</v>
      </c>
      <c r="G13" s="39">
        <f t="shared" si="8"/>
        <v>1</v>
      </c>
      <c r="H13" s="19"/>
      <c r="I13" s="39">
        <f t="shared" si="9"/>
        <v>1</v>
      </c>
      <c r="J13" s="19"/>
      <c r="K13" s="46">
        <v>1.0</v>
      </c>
      <c r="L13" s="46">
        <v>1.0</v>
      </c>
      <c r="M13" s="12"/>
      <c r="N13" s="12"/>
      <c r="O13" s="12"/>
      <c r="P13" s="12"/>
      <c r="Q13" s="12"/>
      <c r="R13" s="12"/>
      <c r="S13" s="12"/>
      <c r="T13" s="47">
        <v>158.0</v>
      </c>
      <c r="U13" s="48" t="str">
        <f t="shared" si="10"/>
        <v>11:04 Bullet shot Cup (Финляндия) Handzus  - (Чехия) Slippers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0.4638888888888889</v>
      </c>
      <c r="C14" s="46" t="str">
        <f t="shared" si="4"/>
        <v>Финляндия</v>
      </c>
      <c r="D14" s="46" t="str">
        <f t="shared" si="5"/>
        <v>Чехия</v>
      </c>
      <c r="E14" s="46" t="str">
        <f t="shared" si="6"/>
        <v>Handzus</v>
      </c>
      <c r="F14" s="46" t="str">
        <f t="shared" si="7"/>
        <v>Slippers</v>
      </c>
      <c r="G14" s="39">
        <f t="shared" si="8"/>
        <v>1</v>
      </c>
      <c r="H14" s="19"/>
      <c r="I14" s="39">
        <f t="shared" si="9"/>
        <v>1</v>
      </c>
      <c r="J14" s="19"/>
      <c r="K14" s="46">
        <v>1.0</v>
      </c>
      <c r="L14" s="46">
        <v>1.0</v>
      </c>
      <c r="M14" s="12"/>
      <c r="N14" s="12"/>
      <c r="O14" s="12"/>
      <c r="P14" s="12"/>
      <c r="Q14" s="12"/>
      <c r="R14" s="12"/>
      <c r="S14" s="12"/>
      <c r="T14" s="47">
        <v>159.0</v>
      </c>
      <c r="U14" s="48" t="str">
        <f t="shared" si="10"/>
        <v>11:08 Bullet shot Cup (Финляндия) Handzus  - (Чехия) Slippers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0.4666666666666667</v>
      </c>
      <c r="C15" s="50" t="str">
        <f t="shared" ref="C15:C20" si="12">TRIM($D$6)</f>
        <v>Германия</v>
      </c>
      <c r="D15" s="46" t="str">
        <f t="shared" si="5"/>
        <v>Чехия</v>
      </c>
      <c r="E15" s="50" t="str">
        <f t="shared" ref="E15:E20" si="13">$E$6</f>
        <v>nea1r</v>
      </c>
      <c r="F15" s="46" t="str">
        <f t="shared" si="7"/>
        <v>Slippers</v>
      </c>
      <c r="G15" s="39">
        <f t="shared" si="8"/>
        <v>2</v>
      </c>
      <c r="H15" s="19"/>
      <c r="I15" s="39">
        <f t="shared" si="9"/>
        <v>2</v>
      </c>
      <c r="J15" s="19"/>
      <c r="K15" s="46">
        <v>2.0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160.0</v>
      </c>
      <c r="U15" s="48" t="str">
        <f t="shared" si="10"/>
        <v>11:12 Bullet shot Cup (Германия) nea1r  - (Чехия) Slippers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0.46944444444444444</v>
      </c>
      <c r="C16" s="50" t="str">
        <f t="shared" si="12"/>
        <v>Германия</v>
      </c>
      <c r="D16" s="46" t="str">
        <f t="shared" si="5"/>
        <v>Чехия</v>
      </c>
      <c r="E16" s="50" t="str">
        <f t="shared" si="13"/>
        <v>nea1r</v>
      </c>
      <c r="F16" s="46" t="str">
        <f t="shared" si="7"/>
        <v>Slippers</v>
      </c>
      <c r="G16" s="39">
        <f t="shared" si="8"/>
        <v>2</v>
      </c>
      <c r="H16" s="19"/>
      <c r="I16" s="39">
        <f t="shared" si="9"/>
        <v>3</v>
      </c>
      <c r="J16" s="19"/>
      <c r="K16" s="46">
        <v>2.0</v>
      </c>
      <c r="L16" s="46">
        <v>3.0</v>
      </c>
      <c r="M16" s="12"/>
      <c r="N16" s="12"/>
      <c r="O16" s="12"/>
      <c r="P16" s="12"/>
      <c r="Q16" s="12"/>
      <c r="R16" s="12"/>
      <c r="S16" s="12"/>
      <c r="T16" s="47">
        <v>161.0</v>
      </c>
      <c r="U16" s="48" t="str">
        <f t="shared" si="10"/>
        <v>11:16 Bullet shot Cup (Германия) nea1r  - (Чехия) Slippers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0.4722222222222222</v>
      </c>
      <c r="C17" s="50" t="str">
        <f t="shared" si="12"/>
        <v>Германия</v>
      </c>
      <c r="D17" s="46" t="str">
        <f t="shared" si="5"/>
        <v>Чехия</v>
      </c>
      <c r="E17" s="50" t="str">
        <f t="shared" si="13"/>
        <v>nea1r</v>
      </c>
      <c r="F17" s="46" t="str">
        <f t="shared" si="7"/>
        <v>Slippers</v>
      </c>
      <c r="G17" s="39">
        <f t="shared" si="8"/>
        <v>2</v>
      </c>
      <c r="H17" s="19"/>
      <c r="I17" s="39">
        <f t="shared" si="9"/>
        <v>1</v>
      </c>
      <c r="J17" s="19"/>
      <c r="K17" s="46">
        <v>2.0</v>
      </c>
      <c r="L17" s="46">
        <v>1.0</v>
      </c>
      <c r="M17" s="12"/>
      <c r="N17" s="12"/>
      <c r="O17" s="12"/>
      <c r="P17" s="12"/>
      <c r="Q17" s="12"/>
      <c r="R17" s="12"/>
      <c r="S17" s="12"/>
      <c r="T17" s="47">
        <v>162.0</v>
      </c>
      <c r="U17" s="48" t="str">
        <f t="shared" si="10"/>
        <v>11:20 Bullet shot Cup (Германия) nea1r  - (Чехия) Slippers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0.475</v>
      </c>
      <c r="C18" s="50" t="str">
        <f t="shared" si="12"/>
        <v>Германия</v>
      </c>
      <c r="D18" s="50" t="str">
        <f t="shared" ref="D18:D23" si="14">TRIM($D$4)</f>
        <v>Финляндия</v>
      </c>
      <c r="E18" s="50" t="str">
        <f t="shared" si="13"/>
        <v>nea1r</v>
      </c>
      <c r="F18" s="46" t="str">
        <f t="shared" ref="F18:F23" si="15">$E$4</f>
        <v>Handzus</v>
      </c>
      <c r="G18" s="39">
        <f t="shared" si="8"/>
        <v>1</v>
      </c>
      <c r="H18" s="19"/>
      <c r="I18" s="39">
        <f t="shared" si="9"/>
        <v>1</v>
      </c>
      <c r="J18" s="19"/>
      <c r="K18" s="46">
        <v>1.0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163.0</v>
      </c>
      <c r="U18" s="48" t="str">
        <f t="shared" si="10"/>
        <v>11:24 Bullet shot Cup (Германия) nea1r  - (Финляндия) Handzus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0.4777777777777778</v>
      </c>
      <c r="C19" s="50" t="str">
        <f t="shared" si="12"/>
        <v>Германия</v>
      </c>
      <c r="D19" s="50" t="str">
        <f t="shared" si="14"/>
        <v>Финляндия</v>
      </c>
      <c r="E19" s="50" t="str">
        <f t="shared" si="13"/>
        <v>nea1r</v>
      </c>
      <c r="F19" s="46" t="str">
        <f t="shared" si="15"/>
        <v>Handzus</v>
      </c>
      <c r="G19" s="39">
        <f t="shared" si="8"/>
        <v>1</v>
      </c>
      <c r="H19" s="19"/>
      <c r="I19" s="39">
        <f t="shared" ref="I19:I23" si="16">SUM(L19,O19)</f>
        <v>2</v>
      </c>
      <c r="J19" s="19"/>
      <c r="K19" s="46">
        <v>1.0</v>
      </c>
      <c r="L19" s="46">
        <v>2.0</v>
      </c>
      <c r="M19" s="12"/>
      <c r="N19" s="12"/>
      <c r="O19" s="12"/>
      <c r="P19" s="12"/>
      <c r="Q19" s="12"/>
      <c r="R19" s="12"/>
      <c r="S19" s="12"/>
      <c r="T19" s="47">
        <v>164.0</v>
      </c>
      <c r="U19" s="48" t="str">
        <f t="shared" si="10"/>
        <v>11:28 Bullet shot Cup (Германия) nea1r  - (Финляндия) Handzus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3" t="s">
        <v>0</v>
      </c>
      <c r="B20" s="45">
        <v>0.48055555555555557</v>
      </c>
      <c r="C20" s="50" t="str">
        <f t="shared" si="12"/>
        <v>Германия</v>
      </c>
      <c r="D20" s="50" t="str">
        <f t="shared" si="14"/>
        <v>Финляндия</v>
      </c>
      <c r="E20" s="50" t="str">
        <f t="shared" si="13"/>
        <v>nea1r</v>
      </c>
      <c r="F20" s="46" t="str">
        <f t="shared" si="15"/>
        <v>Handzus</v>
      </c>
      <c r="G20" s="39">
        <f t="shared" si="8"/>
        <v>1</v>
      </c>
      <c r="H20" s="19"/>
      <c r="I20" s="39">
        <f t="shared" si="16"/>
        <v>1</v>
      </c>
      <c r="J20" s="19"/>
      <c r="K20" s="46">
        <v>1.0</v>
      </c>
      <c r="L20" s="46">
        <v>1.0</v>
      </c>
      <c r="M20" s="12"/>
      <c r="N20" s="12"/>
      <c r="O20" s="12"/>
      <c r="P20" s="12"/>
      <c r="Q20" s="12"/>
      <c r="R20" s="12"/>
      <c r="S20" s="12"/>
      <c r="T20" s="47">
        <v>165.0</v>
      </c>
      <c r="U20" s="48" t="str">
        <f t="shared" si="10"/>
        <v>11:32 Bullet shot Cup (Германия) nea1r  - (Финляндия) Handzus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0.48333333333333334</v>
      </c>
      <c r="C21" s="46" t="str">
        <f t="shared" ref="C21:C26" si="17">TRIM($D$5)</f>
        <v>Чехия</v>
      </c>
      <c r="D21" s="50" t="str">
        <f t="shared" si="14"/>
        <v>Финляндия</v>
      </c>
      <c r="E21" s="46" t="str">
        <f t="shared" ref="E21:E26" si="18">$E$5</f>
        <v>Slippers</v>
      </c>
      <c r="F21" s="46" t="str">
        <f t="shared" si="15"/>
        <v>Handzus</v>
      </c>
      <c r="G21" s="39">
        <f t="shared" si="8"/>
        <v>2</v>
      </c>
      <c r="H21" s="19"/>
      <c r="I21" s="39">
        <f t="shared" si="16"/>
        <v>0</v>
      </c>
      <c r="J21" s="19" t="s">
        <v>0</v>
      </c>
      <c r="K21" s="46">
        <v>2.0</v>
      </c>
      <c r="L21" s="46">
        <v>0.0</v>
      </c>
      <c r="M21" s="12"/>
      <c r="N21" s="12"/>
      <c r="O21" s="12"/>
      <c r="P21" s="12"/>
      <c r="Q21" s="12"/>
      <c r="R21" s="12"/>
      <c r="S21" s="12"/>
      <c r="T21" s="47">
        <v>166.0</v>
      </c>
      <c r="U21" s="48" t="str">
        <f t="shared" si="10"/>
        <v>11:36 Bullet shot Cup (Чехия) Slippers  - (Финляндия) Handzus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5"/>
      <c r="B22" s="45">
        <v>0.4861111111111111</v>
      </c>
      <c r="C22" s="46" t="str">
        <f t="shared" si="17"/>
        <v>Чехия</v>
      </c>
      <c r="D22" s="50" t="str">
        <f t="shared" si="14"/>
        <v>Финляндия</v>
      </c>
      <c r="E22" s="46" t="str">
        <f t="shared" si="18"/>
        <v>Slippers</v>
      </c>
      <c r="F22" s="46" t="str">
        <f t="shared" si="15"/>
        <v>Handzus</v>
      </c>
      <c r="G22" s="39">
        <f t="shared" si="8"/>
        <v>2</v>
      </c>
      <c r="H22" s="19"/>
      <c r="I22" s="39">
        <f t="shared" si="16"/>
        <v>2</v>
      </c>
      <c r="J22" s="19"/>
      <c r="K22" s="46">
        <v>2.0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167.0</v>
      </c>
      <c r="U22" s="48" t="str">
        <f t="shared" si="10"/>
        <v>11:40 Bullet shot Cup (Чехия) Slippers  - (Финляндия) Handzus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3" t="s">
        <v>48</v>
      </c>
      <c r="B23" s="45">
        <v>0.4888888888888889</v>
      </c>
      <c r="C23" s="46" t="str">
        <f t="shared" si="17"/>
        <v>Чехия</v>
      </c>
      <c r="D23" s="50" t="str">
        <f t="shared" si="14"/>
        <v>Финляндия</v>
      </c>
      <c r="E23" s="46" t="str">
        <f t="shared" si="18"/>
        <v>Slippers</v>
      </c>
      <c r="F23" s="46" t="str">
        <f t="shared" si="15"/>
        <v>Handzus</v>
      </c>
      <c r="G23" s="39">
        <f t="shared" si="8"/>
        <v>1</v>
      </c>
      <c r="H23" s="19"/>
      <c r="I23" s="39">
        <f t="shared" si="16"/>
        <v>2</v>
      </c>
      <c r="J23" s="19"/>
      <c r="K23" s="46">
        <v>1.0</v>
      </c>
      <c r="L23" s="46">
        <v>2.0</v>
      </c>
      <c r="M23" s="12"/>
      <c r="N23" s="12"/>
      <c r="O23" s="12"/>
      <c r="P23" s="12"/>
      <c r="Q23" s="12"/>
      <c r="R23" s="12"/>
      <c r="S23" s="12"/>
      <c r="T23" s="47">
        <v>168.0</v>
      </c>
      <c r="U23" s="48" t="str">
        <f t="shared" si="10"/>
        <v>11:44 Bullet shot Cup (Чехия) Slippers  - (Финляндия) Handzus</v>
      </c>
      <c r="V23" s="12" t="str">
        <f t="shared" si="11"/>
        <v>1:2</v>
      </c>
      <c r="W23" s="12"/>
      <c r="X23" s="54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59"/>
      <c r="B24" s="60">
        <v>0.49166666666666664</v>
      </c>
      <c r="C24" s="61" t="str">
        <f t="shared" si="17"/>
        <v>Чехия</v>
      </c>
      <c r="D24" s="62" t="str">
        <f t="shared" ref="D24:D29" si="19">TRIM($D$6)</f>
        <v>Германия</v>
      </c>
      <c r="E24" s="61" t="str">
        <f t="shared" si="18"/>
        <v>Slippers</v>
      </c>
      <c r="F24" s="62" t="str">
        <f t="shared" ref="F24:F29" si="20">$E$6</f>
        <v>nea1r</v>
      </c>
      <c r="G24" s="63">
        <f t="shared" si="8"/>
        <v>1</v>
      </c>
      <c r="H24" s="64"/>
      <c r="I24" s="63">
        <f t="shared" ref="I24:I30" si="21">SUM(L24)</f>
        <v>2</v>
      </c>
      <c r="J24" s="64"/>
      <c r="K24" s="61">
        <v>1.0</v>
      </c>
      <c r="L24" s="61">
        <v>2.0</v>
      </c>
      <c r="M24" s="65"/>
      <c r="N24" s="65"/>
      <c r="O24" s="65"/>
      <c r="P24" s="65"/>
      <c r="Q24" s="65"/>
      <c r="R24" s="65"/>
      <c r="S24" s="65"/>
      <c r="T24" s="47">
        <v>169.0</v>
      </c>
      <c r="U24" s="48" t="str">
        <f t="shared" si="10"/>
        <v>11:48 Bullet shot Cup (Чехия) Slippers  - (Германия) nea1r</v>
      </c>
      <c r="V24" s="65" t="str">
        <f t="shared" si="11"/>
        <v>1:2</v>
      </c>
      <c r="W24" s="65"/>
      <c r="X24" s="54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</row>
    <row r="25" ht="15.75" customHeight="1">
      <c r="A25" s="34"/>
      <c r="B25" s="45">
        <v>0.49444444444444446</v>
      </c>
      <c r="C25" s="46" t="str">
        <f t="shared" si="17"/>
        <v>Чехия</v>
      </c>
      <c r="D25" s="50" t="str">
        <f t="shared" si="19"/>
        <v>Германия</v>
      </c>
      <c r="E25" s="46" t="str">
        <f t="shared" si="18"/>
        <v>Slippers</v>
      </c>
      <c r="F25" s="50" t="str">
        <f t="shared" si="20"/>
        <v>nea1r</v>
      </c>
      <c r="G25" s="39">
        <f t="shared" si="8"/>
        <v>1</v>
      </c>
      <c r="H25" s="19"/>
      <c r="I25" s="39">
        <f t="shared" si="21"/>
        <v>2</v>
      </c>
      <c r="J25" s="19"/>
      <c r="K25" s="46">
        <v>1.0</v>
      </c>
      <c r="L25" s="46">
        <v>2.0</v>
      </c>
      <c r="M25" s="12"/>
      <c r="N25" s="12"/>
      <c r="O25" s="12"/>
      <c r="P25" s="12"/>
      <c r="Q25" s="12"/>
      <c r="R25" s="12"/>
      <c r="S25" s="12"/>
      <c r="T25" s="47">
        <v>170.0</v>
      </c>
      <c r="U25" s="48" t="str">
        <f t="shared" si="10"/>
        <v>11:52 Bullet shot Cup (Чехия) Slippers  - (Германия) nea1r</v>
      </c>
      <c r="V25" s="12" t="str">
        <f t="shared" si="11"/>
        <v>1:2</v>
      </c>
      <c r="W25" s="12"/>
      <c r="X25" s="54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0.49722222222222223</v>
      </c>
      <c r="C26" s="46" t="str">
        <f t="shared" si="17"/>
        <v>Чехия</v>
      </c>
      <c r="D26" s="50" t="str">
        <f t="shared" si="19"/>
        <v>Германия</v>
      </c>
      <c r="E26" s="46" t="str">
        <f t="shared" si="18"/>
        <v>Slippers</v>
      </c>
      <c r="F26" s="50" t="str">
        <f t="shared" si="20"/>
        <v>nea1r</v>
      </c>
      <c r="G26" s="39">
        <f t="shared" si="8"/>
        <v>1</v>
      </c>
      <c r="H26" s="19"/>
      <c r="I26" s="39">
        <f t="shared" si="21"/>
        <v>1</v>
      </c>
      <c r="J26" s="19"/>
      <c r="K26" s="46">
        <v>1.0</v>
      </c>
      <c r="L26" s="46">
        <v>1.0</v>
      </c>
      <c r="M26" s="12"/>
      <c r="N26" s="12"/>
      <c r="O26" s="12"/>
      <c r="P26" s="12"/>
      <c r="Q26" s="12"/>
      <c r="R26" s="12"/>
      <c r="S26" s="12"/>
      <c r="T26" s="47">
        <v>171.0</v>
      </c>
      <c r="U26" s="48" t="str">
        <f t="shared" si="10"/>
        <v>11:56 Bullet shot Cup (Чехия) Slippers  - (Германия) nea1r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0.5</v>
      </c>
      <c r="C27" s="50" t="str">
        <f t="shared" ref="C27:C32" si="22">TRIM($D$4)</f>
        <v>Финляндия</v>
      </c>
      <c r="D27" s="50" t="str">
        <f t="shared" si="19"/>
        <v>Германия</v>
      </c>
      <c r="E27" s="46" t="str">
        <f t="shared" ref="E27:E32" si="23">$E$4</f>
        <v>Handzus</v>
      </c>
      <c r="F27" s="50" t="str">
        <f t="shared" si="20"/>
        <v>nea1r</v>
      </c>
      <c r="G27" s="39">
        <f t="shared" si="8"/>
        <v>1</v>
      </c>
      <c r="H27" s="19"/>
      <c r="I27" s="39">
        <f t="shared" si="21"/>
        <v>1</v>
      </c>
      <c r="J27" s="19"/>
      <c r="K27" s="46">
        <v>1.0</v>
      </c>
      <c r="L27" s="46">
        <v>1.0</v>
      </c>
      <c r="M27" s="12"/>
      <c r="N27" s="12"/>
      <c r="O27" s="12"/>
      <c r="P27" s="12"/>
      <c r="Q27" s="12"/>
      <c r="R27" s="12"/>
      <c r="S27" s="12"/>
      <c r="T27" s="47">
        <v>172.0</v>
      </c>
      <c r="U27" s="48" t="str">
        <f t="shared" si="10"/>
        <v>12:00 Bullet shot Cup (Финляндия) Handzus  - (Германия) nea1r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0.5027777777777778</v>
      </c>
      <c r="C28" s="50" t="str">
        <f t="shared" si="22"/>
        <v>Финляндия</v>
      </c>
      <c r="D28" s="50" t="str">
        <f t="shared" si="19"/>
        <v>Германия</v>
      </c>
      <c r="E28" s="46" t="str">
        <f t="shared" si="23"/>
        <v>Handzus</v>
      </c>
      <c r="F28" s="50" t="str">
        <f t="shared" si="20"/>
        <v>nea1r</v>
      </c>
      <c r="G28" s="39">
        <f t="shared" si="8"/>
        <v>1</v>
      </c>
      <c r="H28" s="19"/>
      <c r="I28" s="39">
        <f t="shared" si="21"/>
        <v>0</v>
      </c>
      <c r="J28" s="19"/>
      <c r="K28" s="46">
        <v>1.0</v>
      </c>
      <c r="L28" s="46">
        <v>0.0</v>
      </c>
      <c r="M28" s="12"/>
      <c r="N28" s="12"/>
      <c r="O28" s="12"/>
      <c r="P28" s="12"/>
      <c r="Q28" s="12"/>
      <c r="R28" s="12"/>
      <c r="S28" s="12"/>
      <c r="T28" s="47">
        <v>173.0</v>
      </c>
      <c r="U28" s="48" t="str">
        <f t="shared" si="10"/>
        <v>12:04 Bullet shot Cup (Финляндия) Handzus  - (Германия) nea1r</v>
      </c>
      <c r="V28" s="12" t="str">
        <f t="shared" si="11"/>
        <v>1:0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0.5055555555555555</v>
      </c>
      <c r="C29" s="50" t="str">
        <f t="shared" si="22"/>
        <v>Финляндия</v>
      </c>
      <c r="D29" s="50" t="str">
        <f t="shared" si="19"/>
        <v>Германия</v>
      </c>
      <c r="E29" s="46" t="str">
        <f t="shared" si="23"/>
        <v>Handzus</v>
      </c>
      <c r="F29" s="50" t="str">
        <f t="shared" si="20"/>
        <v>nea1r</v>
      </c>
      <c r="G29" s="39">
        <f t="shared" si="8"/>
        <v>2</v>
      </c>
      <c r="H29" s="19"/>
      <c r="I29" s="39">
        <f t="shared" si="21"/>
        <v>2</v>
      </c>
      <c r="J29" s="19"/>
      <c r="K29" s="46">
        <v>2.0</v>
      </c>
      <c r="L29" s="46">
        <v>2.0</v>
      </c>
      <c r="M29" s="12"/>
      <c r="N29" s="12"/>
      <c r="O29" s="12"/>
      <c r="P29" s="12"/>
      <c r="Q29" s="12"/>
      <c r="R29" s="12"/>
      <c r="S29" s="12"/>
      <c r="T29" s="47">
        <v>174.0</v>
      </c>
      <c r="U29" s="48" t="str">
        <f t="shared" si="10"/>
        <v>12:08 Bullet shot Cup (Финляндия) Handzus  - (Германия) nea1r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0.5083333333333333</v>
      </c>
      <c r="C30" s="50" t="str">
        <f t="shared" si="22"/>
        <v>Финляндия</v>
      </c>
      <c r="D30" s="46" t="str">
        <f t="shared" ref="D30:D35" si="24">TRIM($D$5)</f>
        <v>Чехия</v>
      </c>
      <c r="E30" s="46" t="str">
        <f t="shared" si="23"/>
        <v>Handzus</v>
      </c>
      <c r="F30" s="46" t="str">
        <f t="shared" ref="F30:F35" si="25">$E$5</f>
        <v>Slippers</v>
      </c>
      <c r="G30" s="39">
        <f t="shared" si="8"/>
        <v>1</v>
      </c>
      <c r="H30" s="19"/>
      <c r="I30" s="39">
        <f t="shared" si="21"/>
        <v>2</v>
      </c>
      <c r="J30" s="19"/>
      <c r="K30" s="46">
        <v>1.0</v>
      </c>
      <c r="L30" s="46">
        <v>2.0</v>
      </c>
      <c r="M30" s="12"/>
      <c r="N30" s="12"/>
      <c r="O30" s="12"/>
      <c r="P30" s="12"/>
      <c r="Q30" s="12"/>
      <c r="R30" s="12"/>
      <c r="S30" s="12"/>
      <c r="T30" s="47">
        <v>175.0</v>
      </c>
      <c r="U30" s="48" t="str">
        <f t="shared" si="10"/>
        <v>12:12 Bullet shot Cup (Финляндия) Handzus  - (Чехия) Slippers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0.5111111111111111</v>
      </c>
      <c r="C31" s="50" t="str">
        <f t="shared" si="22"/>
        <v>Финляндия</v>
      </c>
      <c r="D31" s="46" t="str">
        <f t="shared" si="24"/>
        <v>Чехия</v>
      </c>
      <c r="E31" s="46" t="str">
        <f t="shared" si="23"/>
        <v>Handzus</v>
      </c>
      <c r="F31" s="46" t="str">
        <f t="shared" si="25"/>
        <v>Slippers</v>
      </c>
      <c r="G31" s="39">
        <f t="shared" si="8"/>
        <v>1</v>
      </c>
      <c r="H31" s="19"/>
      <c r="I31" s="39">
        <f t="shared" ref="I31:I35" si="26">SUM(L31,O31)</f>
        <v>2</v>
      </c>
      <c r="J31" s="19"/>
      <c r="K31" s="46">
        <v>1.0</v>
      </c>
      <c r="L31" s="46">
        <v>2.0</v>
      </c>
      <c r="M31" s="12"/>
      <c r="N31" s="12"/>
      <c r="O31" s="12"/>
      <c r="P31" s="12"/>
      <c r="Q31" s="12"/>
      <c r="R31" s="12"/>
      <c r="S31" s="12"/>
      <c r="T31" s="47">
        <v>176.0</v>
      </c>
      <c r="U31" s="48" t="str">
        <f t="shared" si="10"/>
        <v>12:16 Bullet shot Cup (Финляндия) Handzus  - (Чехия) Slippers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0.5138888888888888</v>
      </c>
      <c r="C32" s="50" t="str">
        <f t="shared" si="22"/>
        <v>Финляндия</v>
      </c>
      <c r="D32" s="46" t="str">
        <f t="shared" si="24"/>
        <v>Чехия</v>
      </c>
      <c r="E32" s="46" t="str">
        <f t="shared" si="23"/>
        <v>Handzus</v>
      </c>
      <c r="F32" s="46" t="str">
        <f t="shared" si="25"/>
        <v>Slippers</v>
      </c>
      <c r="G32" s="39">
        <f t="shared" si="8"/>
        <v>1</v>
      </c>
      <c r="H32" s="19"/>
      <c r="I32" s="39">
        <f t="shared" si="26"/>
        <v>1</v>
      </c>
      <c r="J32" s="19"/>
      <c r="K32" s="66">
        <v>1.0</v>
      </c>
      <c r="L32" s="67">
        <v>1.0</v>
      </c>
      <c r="M32" s="12"/>
      <c r="N32" s="12"/>
      <c r="O32" s="12"/>
      <c r="P32" s="12"/>
      <c r="Q32" s="12"/>
      <c r="R32" s="12"/>
      <c r="S32" s="12"/>
      <c r="T32" s="47">
        <v>177.0</v>
      </c>
      <c r="U32" s="48" t="str">
        <f t="shared" si="10"/>
        <v>12:20 Bullet shot Cup (Финляндия) Handzus  - (Чехия) Slippers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0.5166666666666667</v>
      </c>
      <c r="C33" s="50" t="str">
        <f t="shared" ref="C33:C38" si="27">TRIM($D$6)</f>
        <v>Германия</v>
      </c>
      <c r="D33" s="46" t="str">
        <f t="shared" si="24"/>
        <v>Чехия</v>
      </c>
      <c r="E33" s="46" t="str">
        <f t="shared" ref="E33:E38" si="28">$E$6</f>
        <v>nea1r</v>
      </c>
      <c r="F33" s="46" t="str">
        <f t="shared" si="25"/>
        <v>Slippers</v>
      </c>
      <c r="G33" s="39">
        <f t="shared" si="8"/>
        <v>2</v>
      </c>
      <c r="H33" s="19"/>
      <c r="I33" s="39">
        <f t="shared" si="26"/>
        <v>0</v>
      </c>
      <c r="J33" s="19"/>
      <c r="K33" s="68">
        <v>2.0</v>
      </c>
      <c r="L33" s="46">
        <v>0.0</v>
      </c>
      <c r="M33" s="12"/>
      <c r="N33" s="12"/>
      <c r="O33" s="12"/>
      <c r="P33" s="12"/>
      <c r="Q33" s="12"/>
      <c r="R33" s="12"/>
      <c r="S33" s="12"/>
      <c r="T33" s="47">
        <v>178.0</v>
      </c>
      <c r="U33" s="48" t="str">
        <f t="shared" si="10"/>
        <v>12:24 Bullet shot Cup (Германия) nea1r  - (Чехия) Slippers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0.5194444444444445</v>
      </c>
      <c r="C34" s="50" t="str">
        <f t="shared" si="27"/>
        <v>Германия</v>
      </c>
      <c r="D34" s="46" t="str">
        <f t="shared" si="24"/>
        <v>Чехия</v>
      </c>
      <c r="E34" s="46" t="str">
        <f t="shared" si="28"/>
        <v>nea1r</v>
      </c>
      <c r="F34" s="46" t="str">
        <f t="shared" si="25"/>
        <v>Slippers</v>
      </c>
      <c r="G34" s="39">
        <f t="shared" si="8"/>
        <v>2</v>
      </c>
      <c r="H34" s="19"/>
      <c r="I34" s="39">
        <f t="shared" si="26"/>
        <v>3</v>
      </c>
      <c r="J34" s="19"/>
      <c r="K34" s="68">
        <v>2.0</v>
      </c>
      <c r="L34" s="46">
        <v>3.0</v>
      </c>
      <c r="M34" s="12"/>
      <c r="N34" s="12"/>
      <c r="O34" s="12"/>
      <c r="P34" s="12"/>
      <c r="Q34" s="12"/>
      <c r="R34" s="12"/>
      <c r="S34" s="12"/>
      <c r="T34" s="47">
        <v>179.0</v>
      </c>
      <c r="U34" s="48" t="str">
        <f t="shared" si="10"/>
        <v>12:28 Bullet shot Cup (Германия) nea1r  - (Чехия) Slippers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0.5222222222222223</v>
      </c>
      <c r="C35" s="50" t="str">
        <f t="shared" si="27"/>
        <v>Германия</v>
      </c>
      <c r="D35" s="46" t="str">
        <f t="shared" si="24"/>
        <v>Чехия</v>
      </c>
      <c r="E35" s="46" t="str">
        <f t="shared" si="28"/>
        <v>nea1r</v>
      </c>
      <c r="F35" s="46" t="str">
        <f t="shared" si="25"/>
        <v>Slippers</v>
      </c>
      <c r="G35" s="39">
        <f t="shared" si="8"/>
        <v>2</v>
      </c>
      <c r="H35" s="19"/>
      <c r="I35" s="39">
        <f t="shared" si="26"/>
        <v>2</v>
      </c>
      <c r="J35" s="19"/>
      <c r="K35" s="68">
        <v>2.0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180.0</v>
      </c>
      <c r="U35" s="48" t="str">
        <f t="shared" si="10"/>
        <v>12:32 Bullet shot Cup (Германия) nea1r  - (Чехия) Slippers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4"/>
      <c r="B36" s="45">
        <v>0.525</v>
      </c>
      <c r="C36" s="50" t="str">
        <f t="shared" si="27"/>
        <v>Германия</v>
      </c>
      <c r="D36" s="50" t="str">
        <f t="shared" ref="D36:D41" si="29">TRIM($D$4)</f>
        <v>Финляндия</v>
      </c>
      <c r="E36" s="50" t="str">
        <f t="shared" si="28"/>
        <v>nea1r</v>
      </c>
      <c r="F36" s="46" t="str">
        <f t="shared" ref="F36:F41" si="30">$E$4</f>
        <v>Handzus</v>
      </c>
      <c r="G36" s="39">
        <f t="shared" si="8"/>
        <v>0</v>
      </c>
      <c r="H36" s="19"/>
      <c r="I36" s="39">
        <f t="shared" ref="I36:I42" si="31">SUM(L36)</f>
        <v>0</v>
      </c>
      <c r="J36" s="19"/>
      <c r="K36" s="66">
        <v>0.0</v>
      </c>
      <c r="L36" s="67">
        <v>0.0</v>
      </c>
      <c r="M36" s="12"/>
      <c r="N36" s="12"/>
      <c r="O36" s="12"/>
      <c r="P36" s="12"/>
      <c r="Q36" s="12"/>
      <c r="R36" s="12"/>
      <c r="S36" s="12"/>
      <c r="T36" s="47">
        <v>181.0</v>
      </c>
      <c r="U36" s="48" t="str">
        <f t="shared" si="10"/>
        <v>12:36 Bullet shot Cup (Германия) nea1r  - (Финляндия) Handzus</v>
      </c>
      <c r="V36" s="12" t="str">
        <f t="shared" si="11"/>
        <v>0:0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0.5277777777777778</v>
      </c>
      <c r="C37" s="50" t="str">
        <f t="shared" si="27"/>
        <v>Германия</v>
      </c>
      <c r="D37" s="50" t="str">
        <f t="shared" si="29"/>
        <v>Финляндия</v>
      </c>
      <c r="E37" s="50" t="str">
        <f t="shared" si="28"/>
        <v>nea1r</v>
      </c>
      <c r="F37" s="46" t="str">
        <f t="shared" si="30"/>
        <v>Handzus</v>
      </c>
      <c r="G37" s="39">
        <f t="shared" si="8"/>
        <v>2</v>
      </c>
      <c r="H37" s="19"/>
      <c r="I37" s="39">
        <f t="shared" si="31"/>
        <v>2</v>
      </c>
      <c r="J37" s="19"/>
      <c r="K37" s="68">
        <v>2.0</v>
      </c>
      <c r="L37" s="46">
        <v>2.0</v>
      </c>
      <c r="M37" s="12"/>
      <c r="N37" s="12"/>
      <c r="O37" s="12"/>
      <c r="P37" s="12"/>
      <c r="Q37" s="12"/>
      <c r="R37" s="12"/>
      <c r="S37" s="12"/>
      <c r="T37" s="47">
        <v>182.0</v>
      </c>
      <c r="U37" s="48" t="str">
        <f t="shared" si="10"/>
        <v>12:40 Bullet shot Cup (Германия) nea1r  - (Финляндия) Handzus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0.5305555555555556</v>
      </c>
      <c r="C38" s="50" t="str">
        <f t="shared" si="27"/>
        <v>Германия</v>
      </c>
      <c r="D38" s="50" t="str">
        <f t="shared" si="29"/>
        <v>Финляндия</v>
      </c>
      <c r="E38" s="50" t="str">
        <f t="shared" si="28"/>
        <v>nea1r</v>
      </c>
      <c r="F38" s="46" t="str">
        <f t="shared" si="30"/>
        <v>Handzus</v>
      </c>
      <c r="G38" s="39">
        <f t="shared" si="8"/>
        <v>2</v>
      </c>
      <c r="H38" s="19"/>
      <c r="I38" s="39">
        <f t="shared" si="31"/>
        <v>2</v>
      </c>
      <c r="J38" s="19"/>
      <c r="K38" s="68">
        <v>2.0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183.0</v>
      </c>
      <c r="U38" s="48" t="str">
        <f t="shared" si="10"/>
        <v>12:44 Bullet shot Cup (Германия) nea1r  - (Финляндия) Handzus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0.5333333333333333</v>
      </c>
      <c r="C39" s="46" t="str">
        <f t="shared" ref="C39:C44" si="32">TRIM($D$5)</f>
        <v>Чехия</v>
      </c>
      <c r="D39" s="50" t="str">
        <f t="shared" si="29"/>
        <v>Финляндия</v>
      </c>
      <c r="E39" s="46" t="str">
        <f t="shared" ref="E39:E44" si="33">$E$5</f>
        <v>Slippers</v>
      </c>
      <c r="F39" s="46" t="str">
        <f t="shared" si="30"/>
        <v>Handzus</v>
      </c>
      <c r="G39" s="39">
        <f t="shared" si="8"/>
        <v>0</v>
      </c>
      <c r="H39" s="19"/>
      <c r="I39" s="39">
        <f t="shared" si="31"/>
        <v>1</v>
      </c>
      <c r="J39" s="19"/>
      <c r="K39" s="46">
        <v>0.0</v>
      </c>
      <c r="L39" s="46">
        <v>1.0</v>
      </c>
      <c r="M39" s="12"/>
      <c r="N39" s="12"/>
      <c r="O39" s="12"/>
      <c r="P39" s="12"/>
      <c r="Q39" s="12"/>
      <c r="R39" s="12"/>
      <c r="S39" s="12"/>
      <c r="T39" s="47">
        <v>184.0</v>
      </c>
      <c r="U39" s="48" t="str">
        <f t="shared" si="10"/>
        <v>12:48 Bullet shot Cup (Чехия) Slippers  - (Финляндия) Handzus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0.5361111111111111</v>
      </c>
      <c r="C40" s="46" t="str">
        <f t="shared" si="32"/>
        <v>Чехия</v>
      </c>
      <c r="D40" s="50" t="str">
        <f t="shared" si="29"/>
        <v>Финляндия</v>
      </c>
      <c r="E40" s="46" t="str">
        <f t="shared" si="33"/>
        <v>Slippers</v>
      </c>
      <c r="F40" s="46" t="str">
        <f t="shared" si="30"/>
        <v>Handzus</v>
      </c>
      <c r="G40" s="39">
        <f t="shared" si="8"/>
        <v>0</v>
      </c>
      <c r="H40" s="19"/>
      <c r="I40" s="39">
        <f t="shared" si="31"/>
        <v>1</v>
      </c>
      <c r="J40" s="19"/>
      <c r="K40" s="46">
        <v>0.0</v>
      </c>
      <c r="L40" s="46">
        <v>1.0</v>
      </c>
      <c r="M40" s="12"/>
      <c r="N40" s="12"/>
      <c r="O40" s="12"/>
      <c r="P40" s="12"/>
      <c r="Q40" s="12"/>
      <c r="R40" s="12"/>
      <c r="S40" s="12"/>
      <c r="T40" s="47">
        <v>185.0</v>
      </c>
      <c r="U40" s="48" t="str">
        <f t="shared" si="10"/>
        <v>12:52 Bullet shot Cup (Чехия) Slippers  - (Финляндия) Handzus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0.5388888888888889</v>
      </c>
      <c r="C41" s="46" t="str">
        <f t="shared" si="32"/>
        <v>Чехия</v>
      </c>
      <c r="D41" s="50" t="str">
        <f t="shared" si="29"/>
        <v>Финляндия</v>
      </c>
      <c r="E41" s="46" t="str">
        <f t="shared" si="33"/>
        <v>Slippers</v>
      </c>
      <c r="F41" s="46" t="str">
        <f t="shared" si="30"/>
        <v>Handzus</v>
      </c>
      <c r="G41" s="39">
        <f t="shared" si="8"/>
        <v>1</v>
      </c>
      <c r="H41" s="19"/>
      <c r="I41" s="39">
        <f t="shared" si="31"/>
        <v>1</v>
      </c>
      <c r="J41" s="19"/>
      <c r="K41" s="46">
        <v>1.0</v>
      </c>
      <c r="L41" s="46">
        <v>1.0</v>
      </c>
      <c r="M41" s="12"/>
      <c r="N41" s="12"/>
      <c r="O41" s="12"/>
      <c r="P41" s="12"/>
      <c r="Q41" s="12"/>
      <c r="R41" s="12"/>
      <c r="S41" s="12"/>
      <c r="T41" s="47">
        <v>186.0</v>
      </c>
      <c r="U41" s="48" t="str">
        <f t="shared" si="10"/>
        <v>12:56 Bullet shot Cup (Чехия) Slippers  - (Финляндия) Handzus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0.5416666666666666</v>
      </c>
      <c r="C42" s="46" t="str">
        <f t="shared" si="32"/>
        <v>Чехия</v>
      </c>
      <c r="D42" s="50" t="str">
        <f t="shared" ref="D42:D47" si="34">TRIM($D$6)</f>
        <v>Германия</v>
      </c>
      <c r="E42" s="46" t="str">
        <f t="shared" si="33"/>
        <v>Slippers</v>
      </c>
      <c r="F42" s="46" t="str">
        <f t="shared" ref="F42:F47" si="35">$E$6</f>
        <v>nea1r</v>
      </c>
      <c r="G42" s="39">
        <f t="shared" si="8"/>
        <v>1</v>
      </c>
      <c r="H42" s="19"/>
      <c r="I42" s="39">
        <f t="shared" si="31"/>
        <v>1</v>
      </c>
      <c r="J42" s="19"/>
      <c r="K42" s="46">
        <v>1.0</v>
      </c>
      <c r="L42" s="46">
        <v>1.0</v>
      </c>
      <c r="M42" s="12"/>
      <c r="N42" s="12"/>
      <c r="O42" s="12"/>
      <c r="P42" s="12"/>
      <c r="Q42" s="12"/>
      <c r="R42" s="12"/>
      <c r="S42" s="12"/>
      <c r="T42" s="47">
        <v>187.0</v>
      </c>
      <c r="U42" s="48" t="str">
        <f t="shared" si="10"/>
        <v>13:00 Bullet shot Cup (Чехия) Slippers  - (Германия) nea1r</v>
      </c>
      <c r="V42" s="12" t="str">
        <f t="shared" si="11"/>
        <v>1:1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0.5444444444444444</v>
      </c>
      <c r="C43" s="46" t="str">
        <f t="shared" si="32"/>
        <v>Чехия</v>
      </c>
      <c r="D43" s="50" t="str">
        <f t="shared" si="34"/>
        <v>Германия</v>
      </c>
      <c r="E43" s="46" t="str">
        <f t="shared" si="33"/>
        <v>Slippers</v>
      </c>
      <c r="F43" s="46" t="str">
        <f t="shared" si="35"/>
        <v>nea1r</v>
      </c>
      <c r="G43" s="39">
        <f t="shared" si="8"/>
        <v>1</v>
      </c>
      <c r="H43" s="19"/>
      <c r="I43" s="39">
        <f t="shared" ref="I43:I47" si="36">SUM(L43,O43)</f>
        <v>2</v>
      </c>
      <c r="J43" s="19"/>
      <c r="K43" s="46">
        <v>1.0</v>
      </c>
      <c r="L43" s="46">
        <v>2.0</v>
      </c>
      <c r="M43" s="12" t="s">
        <v>0</v>
      </c>
      <c r="N43" s="12"/>
      <c r="O43" s="12"/>
      <c r="P43" s="12"/>
      <c r="Q43" s="12"/>
      <c r="R43" s="12"/>
      <c r="S43" s="12"/>
      <c r="T43" s="47">
        <v>188.0</v>
      </c>
      <c r="U43" s="48" t="str">
        <f t="shared" si="10"/>
        <v>13:04 Bullet shot Cup (Чехия) Slippers  - (Германия) nea1r</v>
      </c>
      <c r="V43" s="12" t="str">
        <f t="shared" si="11"/>
        <v>1:2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 t="s">
        <v>0</v>
      </c>
      <c r="B44" s="45">
        <v>0.5472222222222223</v>
      </c>
      <c r="C44" s="46" t="str">
        <f t="shared" si="32"/>
        <v>Чехия</v>
      </c>
      <c r="D44" s="50" t="str">
        <f t="shared" si="34"/>
        <v>Германия</v>
      </c>
      <c r="E44" s="46" t="str">
        <f t="shared" si="33"/>
        <v>Slippers</v>
      </c>
      <c r="F44" s="46" t="str">
        <f t="shared" si="35"/>
        <v>nea1r</v>
      </c>
      <c r="G44" s="39">
        <f t="shared" si="8"/>
        <v>2</v>
      </c>
      <c r="H44" s="19"/>
      <c r="I44" s="39">
        <f t="shared" si="36"/>
        <v>0</v>
      </c>
      <c r="J44" s="19"/>
      <c r="K44" s="46">
        <v>2.0</v>
      </c>
      <c r="L44" s="46">
        <v>0.0</v>
      </c>
      <c r="M44" s="12"/>
      <c r="N44" s="12"/>
      <c r="O44" s="12"/>
      <c r="P44" s="12"/>
      <c r="Q44" s="12"/>
      <c r="R44" s="12"/>
      <c r="S44" s="12"/>
      <c r="T44" s="47">
        <v>189.0</v>
      </c>
      <c r="U44" s="48" t="str">
        <f t="shared" si="10"/>
        <v>13:08 Bullet shot Cup (Чехия) Slippers  - (Германия) nea1r</v>
      </c>
      <c r="V44" s="12" t="str">
        <f t="shared" si="11"/>
        <v>2:0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0.55</v>
      </c>
      <c r="C45" s="50" t="str">
        <f t="shared" ref="C45:C49" si="37">TRIM($D$4)</f>
        <v>Финляндия</v>
      </c>
      <c r="D45" s="50" t="str">
        <f t="shared" si="34"/>
        <v>Германия</v>
      </c>
      <c r="E45" s="46" t="str">
        <f t="shared" ref="E45:E49" si="38">$E$4</f>
        <v>Handzus</v>
      </c>
      <c r="F45" s="46" t="str">
        <f t="shared" si="35"/>
        <v>nea1r</v>
      </c>
      <c r="G45" s="39">
        <f t="shared" si="8"/>
        <v>1</v>
      </c>
      <c r="H45" s="19"/>
      <c r="I45" s="39">
        <f t="shared" si="36"/>
        <v>0</v>
      </c>
      <c r="J45" s="19"/>
      <c r="K45" s="46">
        <v>1.0</v>
      </c>
      <c r="L45" s="46">
        <v>0.0</v>
      </c>
      <c r="M45" s="12"/>
      <c r="N45" s="12"/>
      <c r="O45" s="12"/>
      <c r="P45" s="12"/>
      <c r="Q45" s="12"/>
      <c r="R45" s="12"/>
      <c r="S45" s="12"/>
      <c r="T45" s="47">
        <v>190.0</v>
      </c>
      <c r="U45" s="48" t="str">
        <f t="shared" si="10"/>
        <v>13:12 Bullet shot Cup (Финляндия) Handzus  - (Германия) nea1r</v>
      </c>
      <c r="V45" s="12" t="str">
        <f t="shared" si="11"/>
        <v>1:0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0.5527777777777778</v>
      </c>
      <c r="C46" s="50" t="str">
        <f t="shared" si="37"/>
        <v>Финляндия</v>
      </c>
      <c r="D46" s="50" t="str">
        <f t="shared" si="34"/>
        <v>Германия</v>
      </c>
      <c r="E46" s="46" t="str">
        <f t="shared" si="38"/>
        <v>Handzus</v>
      </c>
      <c r="F46" s="46" t="str">
        <f t="shared" si="35"/>
        <v>nea1r</v>
      </c>
      <c r="G46" s="39">
        <f t="shared" si="8"/>
        <v>0</v>
      </c>
      <c r="H46" s="19"/>
      <c r="I46" s="39">
        <f t="shared" si="36"/>
        <v>2</v>
      </c>
      <c r="J46" s="19"/>
      <c r="K46" s="46">
        <v>0.0</v>
      </c>
      <c r="L46" s="46">
        <v>2.0</v>
      </c>
      <c r="M46" s="12"/>
      <c r="N46" s="12"/>
      <c r="O46" s="12"/>
      <c r="P46" s="12"/>
      <c r="Q46" s="12"/>
      <c r="R46" s="12"/>
      <c r="S46" s="12"/>
      <c r="T46" s="47">
        <v>191.0</v>
      </c>
      <c r="U46" s="48" t="str">
        <f t="shared" si="10"/>
        <v>13:16 Bullet shot Cup (Финляндия) Handzus  - (Германия) nea1r</v>
      </c>
      <c r="V46" s="12" t="str">
        <f t="shared" si="11"/>
        <v>0:2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0.5555555555555556</v>
      </c>
      <c r="C47" s="50" t="str">
        <f t="shared" si="37"/>
        <v>Финляндия</v>
      </c>
      <c r="D47" s="50" t="str">
        <f t="shared" si="34"/>
        <v>Германия</v>
      </c>
      <c r="E47" s="46" t="str">
        <f t="shared" si="38"/>
        <v>Handzus</v>
      </c>
      <c r="F47" s="46" t="str">
        <f t="shared" si="35"/>
        <v>nea1r</v>
      </c>
      <c r="G47" s="39">
        <f t="shared" si="8"/>
        <v>2</v>
      </c>
      <c r="H47" s="19"/>
      <c r="I47" s="39">
        <f t="shared" si="36"/>
        <v>2</v>
      </c>
      <c r="J47" s="19"/>
      <c r="K47" s="46">
        <v>2.0</v>
      </c>
      <c r="L47" s="46">
        <v>2.0</v>
      </c>
      <c r="M47" s="12"/>
      <c r="N47" s="12"/>
      <c r="O47" s="12"/>
      <c r="P47" s="12"/>
      <c r="Q47" s="12"/>
      <c r="R47" s="12"/>
      <c r="S47" s="12"/>
      <c r="T47" s="47">
        <v>192.0</v>
      </c>
      <c r="U47" s="48" t="str">
        <f t="shared" si="10"/>
        <v>13:20 Bullet shot Cup (Финляндия) Handzus  - (Германия) nea1r</v>
      </c>
      <c r="V47" s="12" t="str">
        <f t="shared" si="11"/>
        <v>2:2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0.5583333333333333</v>
      </c>
      <c r="C48" s="50" t="str">
        <f t="shared" si="37"/>
        <v>Финляндия</v>
      </c>
      <c r="D48" s="46" t="str">
        <f t="shared" ref="D48:D51" si="39">TRIM($D$5)</f>
        <v>Чехия</v>
      </c>
      <c r="E48" s="46" t="str">
        <f t="shared" si="38"/>
        <v>Handzus</v>
      </c>
      <c r="F48" s="46" t="str">
        <f t="shared" ref="F48:F51" si="40">$E$5</f>
        <v>Slippers</v>
      </c>
      <c r="G48" s="39">
        <f t="shared" si="8"/>
        <v>2</v>
      </c>
      <c r="H48" s="19"/>
      <c r="I48" s="39">
        <f>SUM(L48)</f>
        <v>2</v>
      </c>
      <c r="J48" s="19"/>
      <c r="K48" s="46">
        <v>2.0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193.0</v>
      </c>
      <c r="U48" s="48" t="str">
        <f t="shared" si="10"/>
        <v>13:24 Bullet shot Cup (Финляндия) Handzus  - (Чехия) Slippers</v>
      </c>
      <c r="V48" s="12" t="str">
        <f t="shared" si="11"/>
        <v>2:2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0.5611111111111111</v>
      </c>
      <c r="C49" s="50" t="str">
        <f t="shared" si="37"/>
        <v>Финляндия</v>
      </c>
      <c r="D49" s="46" t="str">
        <f t="shared" si="39"/>
        <v>Чехия</v>
      </c>
      <c r="E49" s="46" t="str">
        <f t="shared" si="38"/>
        <v>Handzus</v>
      </c>
      <c r="F49" s="46" t="str">
        <f t="shared" si="40"/>
        <v>Slippers</v>
      </c>
      <c r="G49" s="39">
        <f t="shared" si="8"/>
        <v>0</v>
      </c>
      <c r="H49" s="19"/>
      <c r="I49" s="39">
        <f t="shared" ref="I49:I53" si="41">SUM(L49,O49)</f>
        <v>0</v>
      </c>
      <c r="J49" s="19"/>
      <c r="K49" s="46">
        <v>0.0</v>
      </c>
      <c r="L49" s="46">
        <v>0.0</v>
      </c>
      <c r="M49" s="12"/>
      <c r="N49" s="12"/>
      <c r="O49" s="12"/>
      <c r="P49" s="12"/>
      <c r="Q49" s="12"/>
      <c r="R49" s="12"/>
      <c r="S49" s="12"/>
      <c r="T49" s="47">
        <v>194.0</v>
      </c>
      <c r="U49" s="48" t="str">
        <f t="shared" si="10"/>
        <v>13:28 Bullet shot Cup (Финляндия) Handzus  - (Чехия) Slippers</v>
      </c>
      <c r="V49" s="12" t="str">
        <f t="shared" si="11"/>
        <v>0:0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0.5638888888888889</v>
      </c>
      <c r="C50" s="50" t="str">
        <f t="shared" ref="C50:C53" si="42">TRIM($D$6)</f>
        <v>Германия</v>
      </c>
      <c r="D50" s="46" t="str">
        <f t="shared" si="39"/>
        <v>Чехия</v>
      </c>
      <c r="E50" s="46" t="str">
        <f t="shared" ref="E50:E53" si="43">$E$6</f>
        <v>nea1r</v>
      </c>
      <c r="F50" s="46" t="str">
        <f t="shared" si="40"/>
        <v>Slippers</v>
      </c>
      <c r="G50" s="39">
        <f t="shared" si="8"/>
        <v>1</v>
      </c>
      <c r="H50" s="19"/>
      <c r="I50" s="39">
        <f t="shared" si="41"/>
        <v>1</v>
      </c>
      <c r="J50" s="19"/>
      <c r="K50" s="46">
        <v>1.0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195.0</v>
      </c>
      <c r="U50" s="48" t="str">
        <f t="shared" si="10"/>
        <v>13:32 Bullet shot Cup (Германия) nea1r  - (Чехия) Slippers</v>
      </c>
      <c r="V50" s="12" t="str">
        <f t="shared" si="11"/>
        <v>1:1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0.5666666666666667</v>
      </c>
      <c r="C51" s="50" t="str">
        <f t="shared" si="42"/>
        <v>Германия</v>
      </c>
      <c r="D51" s="46" t="str">
        <f t="shared" si="39"/>
        <v>Чехия</v>
      </c>
      <c r="E51" s="46" t="str">
        <f t="shared" si="43"/>
        <v>nea1r</v>
      </c>
      <c r="F51" s="46" t="str">
        <f t="shared" si="40"/>
        <v>Slippers</v>
      </c>
      <c r="G51" s="39">
        <f t="shared" si="8"/>
        <v>1</v>
      </c>
      <c r="H51" s="19"/>
      <c r="I51" s="39">
        <f t="shared" si="41"/>
        <v>1</v>
      </c>
      <c r="J51" s="19"/>
      <c r="K51" s="46">
        <v>1.0</v>
      </c>
      <c r="L51" s="46">
        <v>1.0</v>
      </c>
      <c r="M51" s="12"/>
      <c r="N51" s="12"/>
      <c r="O51" s="12"/>
      <c r="P51" s="12"/>
      <c r="Q51" s="12"/>
      <c r="R51" s="12"/>
      <c r="S51" s="12"/>
      <c r="T51" s="47">
        <v>196.0</v>
      </c>
      <c r="U51" s="48" t="str">
        <f t="shared" si="10"/>
        <v>13:36 Bullet shot Cup (Германия) nea1r  - (Чехия) Slippers</v>
      </c>
      <c r="V51" s="12" t="str">
        <f t="shared" si="11"/>
        <v>1:1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0.5694444444444444</v>
      </c>
      <c r="C52" s="50" t="str">
        <f t="shared" si="42"/>
        <v>Германия</v>
      </c>
      <c r="D52" s="50" t="str">
        <f t="shared" ref="D52:D53" si="44">TRIM($D$4)</f>
        <v>Финляндия</v>
      </c>
      <c r="E52" s="50" t="str">
        <f t="shared" si="43"/>
        <v>nea1r</v>
      </c>
      <c r="F52" s="46" t="str">
        <f t="shared" ref="F52:F53" si="45">$E$4</f>
        <v>Handzus</v>
      </c>
      <c r="G52" s="39">
        <f t="shared" si="8"/>
        <v>1</v>
      </c>
      <c r="H52" s="19"/>
      <c r="I52" s="39">
        <f t="shared" si="41"/>
        <v>2</v>
      </c>
      <c r="J52" s="19"/>
      <c r="K52" s="46">
        <v>1.0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197.0</v>
      </c>
      <c r="U52" s="48" t="str">
        <f t="shared" si="10"/>
        <v>13:40 Bullet shot Cup (Германия) nea1r  - (Финляндия) Handzus</v>
      </c>
      <c r="V52" s="12" t="str">
        <f t="shared" si="11"/>
        <v>1:2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0.5722222222222222</v>
      </c>
      <c r="C53" s="50" t="str">
        <f t="shared" si="42"/>
        <v>Германия</v>
      </c>
      <c r="D53" s="50" t="str">
        <f t="shared" si="44"/>
        <v>Финляндия</v>
      </c>
      <c r="E53" s="50" t="str">
        <f t="shared" si="43"/>
        <v>nea1r</v>
      </c>
      <c r="F53" s="46" t="str">
        <f t="shared" si="45"/>
        <v>Handzus</v>
      </c>
      <c r="G53" s="39">
        <f t="shared" si="8"/>
        <v>3</v>
      </c>
      <c r="H53" s="19"/>
      <c r="I53" s="39">
        <f t="shared" si="41"/>
        <v>1</v>
      </c>
      <c r="J53" s="19"/>
      <c r="K53" s="46">
        <v>3.0</v>
      </c>
      <c r="L53" s="46">
        <v>1.0</v>
      </c>
      <c r="M53" s="12"/>
      <c r="N53" s="12"/>
      <c r="O53" s="12"/>
      <c r="P53" s="12"/>
      <c r="Q53" s="12"/>
      <c r="R53" s="12"/>
      <c r="S53" s="12"/>
      <c r="T53" s="47">
        <v>198.0</v>
      </c>
      <c r="U53" s="48" t="str">
        <f t="shared" si="10"/>
        <v>13:44 Bullet shot Cup (Германия) nea1r  - (Финляндия) Handzus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41</v>
      </c>
      <c r="D55" s="12"/>
      <c r="E55" s="12"/>
      <c r="F55" s="12" t="s">
        <v>42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T985" s="58"/>
    </row>
    <row r="986" ht="15.75" customHeight="1">
      <c r="T986" s="58"/>
    </row>
    <row r="987" ht="15.75" customHeight="1">
      <c r="T987" s="58"/>
    </row>
    <row r="988" ht="15.75" customHeight="1"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49</v>
      </c>
      <c r="B1" s="2" t="s">
        <v>1</v>
      </c>
      <c r="C1" s="3" t="str">
        <f>'ТУР1'!$C$1</f>
        <v>Bullet shot Cup</v>
      </c>
      <c r="D1" s="4"/>
      <c r="E1" s="5" t="s">
        <v>50</v>
      </c>
      <c r="F1" s="6">
        <f>'ТУР1'!$F$1</f>
        <v>45664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45664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12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27">
        <f t="array" ref="AJ3">SUM(('ТУР3'!home=AF3)*('ТУР3'!homescore&lt;'ТУР3'!visitorscore),('ТУР3'!visitor=AF3)*('ТУР3'!visitorscore&lt;'ТУР3'!homescore))</f>
        <v>7</v>
      </c>
      <c r="AK3" s="22">
        <f t="array" ref="AK3">SUMIF('ТУР3'!home,AF3,'ТУР3'!homescore)+SUMIF('ТУР3'!visitor,AF3,'ТУР3'!visitorscore)</f>
        <v>39</v>
      </c>
      <c r="AL3" s="27">
        <f t="array" ref="AL3">SUMIF('ТУР3'!home,AF3,'ТУР3'!visitorscore)+SUMIF('ТУР3'!visitor,AF3,'ТУР3'!homescore)</f>
        <v>31</v>
      </c>
      <c r="AM3" s="27">
        <f t="shared" ref="AM3:AM5" si="2">AK3-AL3</f>
        <v>8</v>
      </c>
      <c r="AN3" s="22">
        <f t="array" ref="AN3">AH3*Options!$B$2+AI3*Options!$B$3+AJ3*Options!$B$4+VLOOKUP(AF3,$E$4:$F$8,2,0)</f>
        <v>45</v>
      </c>
      <c r="AO3" s="28">
        <f t="shared" ref="AO3:AO5" si="3">AK3+AM3*10000+AN3*100000000</f>
        <v>4500080039</v>
      </c>
    </row>
    <row r="4">
      <c r="A4" s="12"/>
      <c r="B4" s="12"/>
      <c r="C4" s="29" t="s">
        <v>51</v>
      </c>
      <c r="D4" s="33" t="s">
        <v>52</v>
      </c>
      <c r="E4" s="31" t="s">
        <v>53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39</v>
      </c>
      <c r="AA4" s="20">
        <f t="array" ref="AA4">VLOOKUP($U4,$AF$3:$AN$5,7,0)</f>
        <v>31</v>
      </c>
      <c r="AB4" s="20">
        <f t="array" ref="AB4">VLOOKUP($U4,$AF$3:$AN$5,8,0)</f>
        <v>8</v>
      </c>
      <c r="AC4" s="20">
        <f t="array" ref="AC4">VLOOKUP($U4,$AF$3:$AN$5,9,0)</f>
        <v>45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7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27">
        <f t="array" ref="AJ4">SUM(('ТУР3'!home=AF4)*('ТУР3'!homescore&lt;'ТУР3'!visitorscore),('ТУР3'!visitor=AF4)*('ТУР3'!visitorscore&lt;'ТУР3'!homescore))</f>
        <v>12</v>
      </c>
      <c r="AK4" s="22">
        <f t="array" ref="AK4">SUMIF('ТУР3'!home,AF4,'ТУР3'!homescore)+SUMIF('ТУР3'!visitor,AF4,'ТУР3'!visitorscore)</f>
        <v>28</v>
      </c>
      <c r="AL4" s="27">
        <f t="array" ref="AL4">SUMIF('ТУР3'!home,AF4,'ТУР3'!visitorscore)+SUMIF('ТУР3'!visitor,AF4,'ТУР3'!homescore)</f>
        <v>34</v>
      </c>
      <c r="AM4" s="27">
        <f t="shared" si="2"/>
        <v>-6</v>
      </c>
      <c r="AN4" s="22">
        <f t="array" ref="AN4">AH4*Options!$B$2+AI4*Options!$B$3+AJ4*Options!$B$4+VLOOKUP(AF4,$E$4:$F$8,2,0)</f>
        <v>30</v>
      </c>
      <c r="AO4" s="28">
        <f t="shared" si="3"/>
        <v>2999940028</v>
      </c>
    </row>
    <row r="5">
      <c r="A5" s="12"/>
      <c r="B5" s="12"/>
      <c r="C5" s="72" t="s">
        <v>54</v>
      </c>
      <c r="D5" s="33" t="s">
        <v>25</v>
      </c>
      <c r="E5" s="31" t="s">
        <v>55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35</v>
      </c>
      <c r="AA5" s="20">
        <f t="array" ref="AA5">VLOOKUP($U5,$AF$3:$AN$5,7,0)</f>
        <v>37</v>
      </c>
      <c r="AB5" s="20">
        <f t="array" ref="AB5">VLOOKUP($U5,$AF$3:$AN$5,8,0)</f>
        <v>-2</v>
      </c>
      <c r="AC5" s="20">
        <f t="array" ref="AC5">VLOOKUP($U5,$AF$3:$AN$5,9,0)</f>
        <v>38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10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8</v>
      </c>
      <c r="AJ5" s="27">
        <f t="array" ref="AJ5">SUM(('ТУР3'!home=AF5)*('ТУР3'!homescore&lt;'ТУР3'!visitorscore),('ТУР3'!visitor=AF5)*('ТУР3'!visitorscore&lt;'ТУР3'!homescore))</f>
        <v>10</v>
      </c>
      <c r="AK5" s="22">
        <f t="array" ref="AK5">SUMIF('ТУР3'!home,AF5,'ТУР3'!homescore)+SUMIF('ТУР3'!visitor,AF5,'ТУР3'!visitorscore)</f>
        <v>35</v>
      </c>
      <c r="AL5" s="27">
        <f t="array" ref="AL5">SUMIF('ТУР3'!home,AF5,'ТУР3'!visitorscore)+SUMIF('ТУР3'!visitor,AF5,'ТУР3'!homescore)</f>
        <v>37</v>
      </c>
      <c r="AM5" s="27">
        <f t="shared" si="2"/>
        <v>-2</v>
      </c>
      <c r="AN5" s="22">
        <f t="array" ref="AN5">AH5*Options!$B$2+AI5*Options!$B$3+AJ5*Options!$B$4+VLOOKUP(AF5,$E$4:$F$8,2,0)</f>
        <v>38</v>
      </c>
      <c r="AO5" s="28">
        <f t="shared" si="3"/>
        <v>3799980035</v>
      </c>
    </row>
    <row r="6">
      <c r="A6" s="12"/>
      <c r="B6" s="12"/>
      <c r="C6" s="29" t="s">
        <v>56</v>
      </c>
      <c r="D6" s="33" t="s">
        <v>28</v>
      </c>
      <c r="E6" s="33" t="s">
        <v>57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28</v>
      </c>
      <c r="AA6" s="20">
        <f t="array" ref="AA6">VLOOKUP($U6,$AF$3:$AN$5,7,0)</f>
        <v>34</v>
      </c>
      <c r="AB6" s="20">
        <f t="array" ref="AB6">VLOOKUP($U6,$AF$3:$AN$5,8,0)</f>
        <v>-6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58</v>
      </c>
      <c r="L11" s="4"/>
      <c r="M11" s="12"/>
      <c r="N11" s="42" t="s">
        <v>37</v>
      </c>
      <c r="O11" s="12"/>
      <c r="P11" s="12"/>
      <c r="Q11" s="12"/>
      <c r="R11" s="12"/>
      <c r="S11" s="43" t="s">
        <v>37</v>
      </c>
      <c r="T11" s="44" t="s">
        <v>38</v>
      </c>
      <c r="U11" s="43" t="s">
        <v>39</v>
      </c>
      <c r="V11" s="42" t="s">
        <v>40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0.5833333333333334</v>
      </c>
      <c r="C12" s="46" t="str">
        <f t="shared" ref="C12:C14" si="4">TRIM($D$4)</f>
        <v>Швейцария</v>
      </c>
      <c r="D12" s="46" t="str">
        <f t="shared" ref="D12:D17" si="5">TRIM($D$5)</f>
        <v>Канада</v>
      </c>
      <c r="E12" s="46" t="str">
        <f t="shared" ref="E12:E14" si="6">$E$4</f>
        <v>Pudge</v>
      </c>
      <c r="F12" s="46" t="str">
        <f t="shared" ref="F12:F17" si="7">$E$5</f>
        <v>YOSEN</v>
      </c>
      <c r="G12" s="39">
        <f t="shared" ref="G12:G53" si="8">SUM(K12)</f>
        <v>2</v>
      </c>
      <c r="H12" s="19"/>
      <c r="I12" s="39">
        <f t="shared" ref="I12:I18" si="9">SUM(L12)</f>
        <v>2</v>
      </c>
      <c r="J12" s="19"/>
      <c r="K12" s="46">
        <v>2.0</v>
      </c>
      <c r="L12" s="46">
        <v>2.0</v>
      </c>
      <c r="M12" s="12"/>
      <c r="N12" s="12"/>
      <c r="O12" s="12"/>
      <c r="P12" s="12"/>
      <c r="Q12" s="12"/>
      <c r="R12" s="12"/>
      <c r="S12" s="12"/>
      <c r="T12" s="47">
        <v>199.0</v>
      </c>
      <c r="U12" s="48" t="str">
        <f t="shared" ref="U12:U53" si="10">TEXT(B12,"h:mm")&amp;" "&amp;($C$1)&amp;" ("&amp;C12&amp;") "&amp;E12&amp;" "&amp;" - ("&amp;D12&amp;") "&amp;F12&amp;""</f>
        <v>14:00 Bullet shot Cup (Швейцария) Pudge  - (Канада) YOSEN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0.5861111111111111</v>
      </c>
      <c r="C13" s="46" t="str">
        <f t="shared" si="4"/>
        <v>Швейцария</v>
      </c>
      <c r="D13" s="46" t="str">
        <f t="shared" si="5"/>
        <v>Канада</v>
      </c>
      <c r="E13" s="46" t="str">
        <f t="shared" si="6"/>
        <v>Pudge</v>
      </c>
      <c r="F13" s="46" t="str">
        <f t="shared" si="7"/>
        <v>YOSEN</v>
      </c>
      <c r="G13" s="39">
        <f t="shared" si="8"/>
        <v>1</v>
      </c>
      <c r="H13" s="19"/>
      <c r="I13" s="39">
        <f t="shared" si="9"/>
        <v>1</v>
      </c>
      <c r="J13" s="19"/>
      <c r="K13" s="46">
        <v>1.0</v>
      </c>
      <c r="L13" s="46">
        <v>1.0</v>
      </c>
      <c r="M13" s="12"/>
      <c r="N13" s="12"/>
      <c r="O13" s="12"/>
      <c r="P13" s="12"/>
      <c r="Q13" s="12"/>
      <c r="R13" s="12"/>
      <c r="S13" s="12"/>
      <c r="T13" s="47">
        <v>200.0</v>
      </c>
      <c r="U13" s="48" t="str">
        <f t="shared" si="10"/>
        <v>14:04 Bullet shot Cup (Швейцария) Pudge  - (Канада) YOSEN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0.5888888888888889</v>
      </c>
      <c r="C14" s="46" t="str">
        <f t="shared" si="4"/>
        <v>Швейцария</v>
      </c>
      <c r="D14" s="46" t="str">
        <f t="shared" si="5"/>
        <v>Канада</v>
      </c>
      <c r="E14" s="46" t="str">
        <f t="shared" si="6"/>
        <v>Pudge</v>
      </c>
      <c r="F14" s="46" t="str">
        <f t="shared" si="7"/>
        <v>YOSEN</v>
      </c>
      <c r="G14" s="39">
        <f t="shared" si="8"/>
        <v>1</v>
      </c>
      <c r="H14" s="19"/>
      <c r="I14" s="39">
        <f t="shared" si="9"/>
        <v>2</v>
      </c>
      <c r="J14" s="19"/>
      <c r="K14" s="46">
        <v>1.0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201.0</v>
      </c>
      <c r="U14" s="48" t="str">
        <f t="shared" si="10"/>
        <v>14:08 Bullet shot Cup (Швейцария) Pudge  - (Канада) YOSEN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0.5916666666666667</v>
      </c>
      <c r="C15" s="50" t="str">
        <f t="shared" ref="C15:C20" si="12">TRIM($D$6)</f>
        <v>США</v>
      </c>
      <c r="D15" s="46" t="str">
        <f t="shared" si="5"/>
        <v>Канада</v>
      </c>
      <c r="E15" s="50" t="str">
        <f t="shared" ref="E15:E20" si="13">$E$6</f>
        <v>AVTOMAT</v>
      </c>
      <c r="F15" s="46" t="str">
        <f t="shared" si="7"/>
        <v>YOSEN</v>
      </c>
      <c r="G15" s="39">
        <f t="shared" si="8"/>
        <v>2</v>
      </c>
      <c r="H15" s="19"/>
      <c r="I15" s="39">
        <f t="shared" si="9"/>
        <v>0</v>
      </c>
      <c r="J15" s="19"/>
      <c r="K15" s="46">
        <v>2.0</v>
      </c>
      <c r="L15" s="46">
        <v>0.0</v>
      </c>
      <c r="M15" s="12"/>
      <c r="N15" s="12"/>
      <c r="O15" s="12"/>
      <c r="P15" s="12"/>
      <c r="Q15" s="12"/>
      <c r="R15" s="12"/>
      <c r="S15" s="12"/>
      <c r="T15" s="47">
        <v>202.0</v>
      </c>
      <c r="U15" s="48" t="str">
        <f t="shared" si="10"/>
        <v>14:12 Bullet shot Cup (США) AVTOMAT  - (Канада) YOSEN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0.5944444444444444</v>
      </c>
      <c r="C16" s="50" t="str">
        <f t="shared" si="12"/>
        <v>США</v>
      </c>
      <c r="D16" s="46" t="str">
        <f t="shared" si="5"/>
        <v>Канада</v>
      </c>
      <c r="E16" s="50" t="str">
        <f t="shared" si="13"/>
        <v>AVTOMAT</v>
      </c>
      <c r="F16" s="46" t="str">
        <f t="shared" si="7"/>
        <v>YOSEN</v>
      </c>
      <c r="G16" s="39">
        <f t="shared" si="8"/>
        <v>1</v>
      </c>
      <c r="H16" s="19"/>
      <c r="I16" s="39">
        <f t="shared" si="9"/>
        <v>2</v>
      </c>
      <c r="J16" s="19"/>
      <c r="K16" s="46">
        <v>1.0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203.0</v>
      </c>
      <c r="U16" s="48" t="str">
        <f t="shared" si="10"/>
        <v>14:16 Bullet shot Cup (США) AVTOMAT  - (Канада) YOSEN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0.5972222222222222</v>
      </c>
      <c r="C17" s="50" t="str">
        <f t="shared" si="12"/>
        <v>США</v>
      </c>
      <c r="D17" s="46" t="str">
        <f t="shared" si="5"/>
        <v>Канада</v>
      </c>
      <c r="E17" s="50" t="str">
        <f t="shared" si="13"/>
        <v>AVTOMAT</v>
      </c>
      <c r="F17" s="46" t="str">
        <f t="shared" si="7"/>
        <v>YOSEN</v>
      </c>
      <c r="G17" s="39">
        <f t="shared" si="8"/>
        <v>0</v>
      </c>
      <c r="H17" s="19"/>
      <c r="I17" s="39">
        <f t="shared" si="9"/>
        <v>2</v>
      </c>
      <c r="J17" s="19"/>
      <c r="K17" s="46">
        <v>0.0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204.0</v>
      </c>
      <c r="U17" s="48" t="str">
        <f t="shared" si="10"/>
        <v>14:20 Bullet shot Cup (США) AVTOMAT  - (Канада) YOSEN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0.6</v>
      </c>
      <c r="C18" s="50" t="str">
        <f t="shared" si="12"/>
        <v>США</v>
      </c>
      <c r="D18" s="50" t="str">
        <f t="shared" ref="D18:D23" si="14">TRIM($D$4)</f>
        <v>Швейцария</v>
      </c>
      <c r="E18" s="50" t="str">
        <f t="shared" si="13"/>
        <v>AVTOMAT</v>
      </c>
      <c r="F18" s="46" t="str">
        <f t="shared" ref="F18:F23" si="15">$E$4</f>
        <v>Pudge</v>
      </c>
      <c r="G18" s="39">
        <f t="shared" si="8"/>
        <v>2</v>
      </c>
      <c r="H18" s="19"/>
      <c r="I18" s="39">
        <f t="shared" si="9"/>
        <v>1</v>
      </c>
      <c r="J18" s="19"/>
      <c r="K18" s="46">
        <v>2.0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205.0</v>
      </c>
      <c r="U18" s="48" t="str">
        <f t="shared" si="10"/>
        <v>14:24 Bullet shot Cup (США) AVTOMAT  - (Швейцария) Pudge</v>
      </c>
      <c r="V18" s="12" t="str">
        <f t="shared" si="11"/>
        <v>2:1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0.6027777777777777</v>
      </c>
      <c r="C19" s="50" t="str">
        <f t="shared" si="12"/>
        <v>США</v>
      </c>
      <c r="D19" s="50" t="str">
        <f t="shared" si="14"/>
        <v>Швейцария</v>
      </c>
      <c r="E19" s="50" t="str">
        <f t="shared" si="13"/>
        <v>AVTOMAT</v>
      </c>
      <c r="F19" s="46" t="str">
        <f t="shared" si="15"/>
        <v>Pudge</v>
      </c>
      <c r="G19" s="39">
        <f t="shared" si="8"/>
        <v>1</v>
      </c>
      <c r="H19" s="19"/>
      <c r="I19" s="39">
        <f t="shared" ref="I19:I23" si="16">SUM(L19,O19)</f>
        <v>2</v>
      </c>
      <c r="J19" s="19"/>
      <c r="K19" s="46">
        <v>1.0</v>
      </c>
      <c r="L19" s="46">
        <v>2.0</v>
      </c>
      <c r="M19" s="12"/>
      <c r="N19" s="12"/>
      <c r="O19" s="12"/>
      <c r="P19" s="12"/>
      <c r="Q19" s="12"/>
      <c r="R19" s="12"/>
      <c r="S19" s="12"/>
      <c r="T19" s="47">
        <v>206.0</v>
      </c>
      <c r="U19" s="48" t="str">
        <f t="shared" si="10"/>
        <v>14:28 Bullet shot Cup (США) AVTOMAT  - (Швейцария) Pudge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0.6055555555555555</v>
      </c>
      <c r="C20" s="50" t="str">
        <f t="shared" si="12"/>
        <v>США</v>
      </c>
      <c r="D20" s="50" t="str">
        <f t="shared" si="14"/>
        <v>Швейцария</v>
      </c>
      <c r="E20" s="50" t="str">
        <f t="shared" si="13"/>
        <v>AVTOMAT</v>
      </c>
      <c r="F20" s="46" t="str">
        <f t="shared" si="15"/>
        <v>Pudge</v>
      </c>
      <c r="G20" s="39">
        <f t="shared" si="8"/>
        <v>1</v>
      </c>
      <c r="H20" s="19"/>
      <c r="I20" s="39">
        <f t="shared" si="16"/>
        <v>1</v>
      </c>
      <c r="J20" s="19"/>
      <c r="K20" s="46">
        <v>1.0</v>
      </c>
      <c r="L20" s="46">
        <v>1.0</v>
      </c>
      <c r="M20" s="12"/>
      <c r="N20" s="12"/>
      <c r="O20" s="12"/>
      <c r="P20" s="12"/>
      <c r="Q20" s="12"/>
      <c r="R20" s="12"/>
      <c r="S20" s="12"/>
      <c r="T20" s="47">
        <v>207.0</v>
      </c>
      <c r="U20" s="48" t="str">
        <f t="shared" si="10"/>
        <v>14:32 Bullet shot Cup (США) AVTOMAT  - (Швейцария) Pudge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0.6083333333333333</v>
      </c>
      <c r="C21" s="46" t="str">
        <f t="shared" ref="C21:C26" si="17">TRIM($D$5)</f>
        <v>Канада</v>
      </c>
      <c r="D21" s="50" t="str">
        <f t="shared" si="14"/>
        <v>Швейцария</v>
      </c>
      <c r="E21" s="46" t="str">
        <f t="shared" ref="E21:E26" si="18">$E$5</f>
        <v>YOSEN</v>
      </c>
      <c r="F21" s="46" t="str">
        <f t="shared" si="15"/>
        <v>Pudge</v>
      </c>
      <c r="G21" s="39">
        <f t="shared" si="8"/>
        <v>2</v>
      </c>
      <c r="H21" s="19"/>
      <c r="I21" s="39">
        <f t="shared" si="16"/>
        <v>2</v>
      </c>
      <c r="J21" s="19"/>
      <c r="K21" s="46">
        <v>2.0</v>
      </c>
      <c r="L21" s="46">
        <v>2.0</v>
      </c>
      <c r="M21" s="12"/>
      <c r="N21" s="12"/>
      <c r="O21" s="12"/>
      <c r="P21" s="12"/>
      <c r="Q21" s="12"/>
      <c r="R21" s="12"/>
      <c r="S21" s="12"/>
      <c r="T21" s="47">
        <v>208.0</v>
      </c>
      <c r="U21" s="48" t="str">
        <f t="shared" si="10"/>
        <v>14:36 Bullet shot Cup (Канада) YOSEN  - (Швейцария) Pudge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0.6111111111111112</v>
      </c>
      <c r="C22" s="46" t="str">
        <f t="shared" si="17"/>
        <v>Канада</v>
      </c>
      <c r="D22" s="50" t="str">
        <f t="shared" si="14"/>
        <v>Швейцария</v>
      </c>
      <c r="E22" s="46" t="str">
        <f t="shared" si="18"/>
        <v>YOSEN</v>
      </c>
      <c r="F22" s="46" t="str">
        <f t="shared" si="15"/>
        <v>Pudge</v>
      </c>
      <c r="G22" s="39">
        <f t="shared" si="8"/>
        <v>1</v>
      </c>
      <c r="H22" s="19"/>
      <c r="I22" s="39">
        <f t="shared" si="16"/>
        <v>1</v>
      </c>
      <c r="J22" s="19"/>
      <c r="K22" s="46">
        <v>1.0</v>
      </c>
      <c r="L22" s="46">
        <v>1.0</v>
      </c>
      <c r="M22" s="12"/>
      <c r="N22" s="12"/>
      <c r="O22" s="12"/>
      <c r="P22" s="12"/>
      <c r="Q22" s="12"/>
      <c r="R22" s="12"/>
      <c r="S22" s="12"/>
      <c r="T22" s="47">
        <v>209.0</v>
      </c>
      <c r="U22" s="48" t="str">
        <f t="shared" si="10"/>
        <v>14:40 Bullet shot Cup (Канада) YOSEN  - (Швейцария) Pudge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0.6138888888888889</v>
      </c>
      <c r="C23" s="46" t="str">
        <f t="shared" si="17"/>
        <v>Канада</v>
      </c>
      <c r="D23" s="50" t="str">
        <f t="shared" si="14"/>
        <v>Швейцария</v>
      </c>
      <c r="E23" s="46" t="str">
        <f t="shared" si="18"/>
        <v>YOSEN</v>
      </c>
      <c r="F23" s="46" t="str">
        <f t="shared" si="15"/>
        <v>Pudge</v>
      </c>
      <c r="G23" s="39">
        <f t="shared" si="8"/>
        <v>0</v>
      </c>
      <c r="H23" s="19"/>
      <c r="I23" s="39">
        <f t="shared" si="16"/>
        <v>1</v>
      </c>
      <c r="J23" s="19"/>
      <c r="K23" s="46">
        <v>0.0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210.0</v>
      </c>
      <c r="U23" s="48" t="str">
        <f t="shared" si="10"/>
        <v>14:44 Bullet shot Cup (Канада) YOSEN  - (Швейцария) Pudge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0.6166666666666667</v>
      </c>
      <c r="C24" s="46" t="str">
        <f t="shared" si="17"/>
        <v>Канада</v>
      </c>
      <c r="D24" s="50" t="str">
        <f t="shared" ref="D24:D29" si="19">TRIM($D$6)</f>
        <v>США</v>
      </c>
      <c r="E24" s="46" t="str">
        <f t="shared" si="18"/>
        <v>YOSEN</v>
      </c>
      <c r="F24" s="50" t="str">
        <f t="shared" ref="F24:F29" si="20">$E$6</f>
        <v>AVTOMAT</v>
      </c>
      <c r="G24" s="39">
        <f t="shared" si="8"/>
        <v>1</v>
      </c>
      <c r="H24" s="19"/>
      <c r="I24" s="39">
        <f t="shared" ref="I24:I30" si="21">SUM(L24)</f>
        <v>1</v>
      </c>
      <c r="J24" s="19"/>
      <c r="K24" s="46">
        <v>1.0</v>
      </c>
      <c r="L24" s="46">
        <v>1.0</v>
      </c>
      <c r="M24" s="12"/>
      <c r="N24" s="12"/>
      <c r="O24" s="12"/>
      <c r="P24" s="12"/>
      <c r="Q24" s="12"/>
      <c r="R24" s="12"/>
      <c r="S24" s="12"/>
      <c r="T24" s="47">
        <v>211.0</v>
      </c>
      <c r="U24" s="48" t="str">
        <f t="shared" si="10"/>
        <v>14:48 Bullet shot Cup (Канада) YOSEN  - (США) AVTOMAT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0.6194444444444445</v>
      </c>
      <c r="C25" s="46" t="str">
        <f t="shared" si="17"/>
        <v>Канада</v>
      </c>
      <c r="D25" s="50" t="str">
        <f t="shared" si="19"/>
        <v>США</v>
      </c>
      <c r="E25" s="46" t="str">
        <f t="shared" si="18"/>
        <v>YOSEN</v>
      </c>
      <c r="F25" s="50" t="str">
        <f t="shared" si="20"/>
        <v>AVTOMAT</v>
      </c>
      <c r="G25" s="39">
        <f t="shared" si="8"/>
        <v>0</v>
      </c>
      <c r="H25" s="19"/>
      <c r="I25" s="39">
        <f t="shared" si="21"/>
        <v>1</v>
      </c>
      <c r="J25" s="19"/>
      <c r="K25" s="74">
        <v>0.0</v>
      </c>
      <c r="L25" s="46">
        <v>1.0</v>
      </c>
      <c r="M25" s="12"/>
      <c r="N25" s="12"/>
      <c r="O25" s="12"/>
      <c r="P25" s="12"/>
      <c r="Q25" s="12"/>
      <c r="R25" s="12"/>
      <c r="S25" s="12"/>
      <c r="T25" s="47">
        <v>212.0</v>
      </c>
      <c r="U25" s="48" t="str">
        <f t="shared" si="10"/>
        <v>14:52 Bullet shot Cup (Канада) YOSEN  - (США) AVTOMAT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0.6222222222222222</v>
      </c>
      <c r="C26" s="46" t="str">
        <f t="shared" si="17"/>
        <v>Канада</v>
      </c>
      <c r="D26" s="50" t="str">
        <f t="shared" si="19"/>
        <v>США</v>
      </c>
      <c r="E26" s="46" t="str">
        <f t="shared" si="18"/>
        <v>YOSEN</v>
      </c>
      <c r="F26" s="50" t="str">
        <f t="shared" si="20"/>
        <v>AVTOMAT</v>
      </c>
      <c r="G26" s="75">
        <f t="shared" si="8"/>
        <v>0</v>
      </c>
      <c r="H26" s="19"/>
      <c r="I26" s="39">
        <f t="shared" si="21"/>
        <v>1</v>
      </c>
      <c r="J26" s="19"/>
      <c r="K26" s="46">
        <v>0.0</v>
      </c>
      <c r="L26" s="46">
        <v>1.0</v>
      </c>
      <c r="M26" s="12"/>
      <c r="N26" s="12"/>
      <c r="O26" s="12"/>
      <c r="P26" s="12"/>
      <c r="Q26" s="12"/>
      <c r="R26" s="12"/>
      <c r="S26" s="12"/>
      <c r="T26" s="47">
        <v>213.0</v>
      </c>
      <c r="U26" s="48" t="str">
        <f t="shared" si="10"/>
        <v>14:56 Bullet shot Cup (Канада) YOSEN  - (США) AVTOMAT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76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0.625</v>
      </c>
      <c r="C27" s="50" t="str">
        <f t="shared" ref="C27:C32" si="22">TRIM($D$4)</f>
        <v>Швейцария</v>
      </c>
      <c r="D27" s="50" t="str">
        <f t="shared" si="19"/>
        <v>США</v>
      </c>
      <c r="E27" s="46" t="str">
        <f t="shared" ref="E27:E32" si="23">$E$4</f>
        <v>Pudge</v>
      </c>
      <c r="F27" s="50" t="str">
        <f t="shared" si="20"/>
        <v>AVTOMAT</v>
      </c>
      <c r="G27" s="39">
        <f t="shared" si="8"/>
        <v>2</v>
      </c>
      <c r="H27" s="19"/>
      <c r="I27" s="39">
        <f t="shared" si="21"/>
        <v>1</v>
      </c>
      <c r="J27" s="19"/>
      <c r="K27" s="46">
        <v>2.0</v>
      </c>
      <c r="L27" s="46">
        <v>1.0</v>
      </c>
      <c r="M27" s="12"/>
      <c r="N27" s="12"/>
      <c r="O27" s="12"/>
      <c r="P27" s="12"/>
      <c r="Q27" s="12"/>
      <c r="R27" s="12"/>
      <c r="S27" s="12"/>
      <c r="T27" s="47">
        <v>214.0</v>
      </c>
      <c r="U27" s="48" t="str">
        <f t="shared" si="10"/>
        <v>15:00 Bullet shot Cup (Швейцария) Pudge  - (США) AVTOMAT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76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0.6277777777777778</v>
      </c>
      <c r="C28" s="50" t="str">
        <f t="shared" si="22"/>
        <v>Швейцария</v>
      </c>
      <c r="D28" s="50" t="str">
        <f t="shared" si="19"/>
        <v>США</v>
      </c>
      <c r="E28" s="46" t="str">
        <f t="shared" si="23"/>
        <v>Pudge</v>
      </c>
      <c r="F28" s="50" t="str">
        <f t="shared" si="20"/>
        <v>AVTOMAT</v>
      </c>
      <c r="G28" s="39">
        <f t="shared" si="8"/>
        <v>3</v>
      </c>
      <c r="H28" s="19"/>
      <c r="I28" s="39">
        <f t="shared" si="21"/>
        <v>1</v>
      </c>
      <c r="J28" s="19"/>
      <c r="K28" s="46">
        <v>3.0</v>
      </c>
      <c r="L28" s="46">
        <v>1.0</v>
      </c>
      <c r="M28" s="12"/>
      <c r="N28" s="12"/>
      <c r="O28" s="12"/>
      <c r="P28" s="12"/>
      <c r="Q28" s="12"/>
      <c r="R28" s="12"/>
      <c r="S28" s="12"/>
      <c r="T28" s="47">
        <v>215.0</v>
      </c>
      <c r="U28" s="48" t="str">
        <f t="shared" si="10"/>
        <v>15:04 Bullet shot Cup (Швейцария) Pudge  - (США) AVTOMAT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76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0.6305555555555555</v>
      </c>
      <c r="C29" s="50" t="str">
        <f t="shared" si="22"/>
        <v>Швейцария</v>
      </c>
      <c r="D29" s="50" t="str">
        <f t="shared" si="19"/>
        <v>США</v>
      </c>
      <c r="E29" s="46" t="str">
        <f t="shared" si="23"/>
        <v>Pudge</v>
      </c>
      <c r="F29" s="50" t="str">
        <f t="shared" si="20"/>
        <v>AVTOMAT</v>
      </c>
      <c r="G29" s="39">
        <f t="shared" si="8"/>
        <v>1</v>
      </c>
      <c r="H29" s="19"/>
      <c r="I29" s="39">
        <f t="shared" si="21"/>
        <v>1</v>
      </c>
      <c r="J29" s="19"/>
      <c r="K29" s="46">
        <v>1.0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216.0</v>
      </c>
      <c r="U29" s="48" t="str">
        <f t="shared" si="10"/>
        <v>15:08 Bullet shot Cup (Швейцария) Pudge  - (США) AVTOMAT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0.6333333333333333</v>
      </c>
      <c r="C30" s="50" t="str">
        <f t="shared" si="22"/>
        <v>Швейцария</v>
      </c>
      <c r="D30" s="46" t="str">
        <f t="shared" ref="D30:D35" si="24">TRIM($D$5)</f>
        <v>Канада</v>
      </c>
      <c r="E30" s="46" t="str">
        <f t="shared" si="23"/>
        <v>Pudge</v>
      </c>
      <c r="F30" s="46" t="str">
        <f t="shared" ref="F30:F35" si="25">$E$5</f>
        <v>YOSEN</v>
      </c>
      <c r="G30" s="39">
        <f t="shared" si="8"/>
        <v>0</v>
      </c>
      <c r="H30" s="19"/>
      <c r="I30" s="39">
        <f t="shared" si="21"/>
        <v>1</v>
      </c>
      <c r="J30" s="19"/>
      <c r="K30" s="46">
        <v>0.0</v>
      </c>
      <c r="L30" s="46">
        <v>1.0</v>
      </c>
      <c r="M30" s="12"/>
      <c r="N30" s="12"/>
      <c r="O30" s="12"/>
      <c r="P30" s="12"/>
      <c r="Q30" s="12"/>
      <c r="R30" s="12"/>
      <c r="S30" s="12"/>
      <c r="T30" s="47">
        <v>217.0</v>
      </c>
      <c r="U30" s="48" t="str">
        <f t="shared" si="10"/>
        <v>15:12 Bullet shot Cup (Швейцария) Pudge  - (Канада) YOSEN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0.6361111111111111</v>
      </c>
      <c r="C31" s="50" t="str">
        <f t="shared" si="22"/>
        <v>Швейцария</v>
      </c>
      <c r="D31" s="46" t="str">
        <f t="shared" si="24"/>
        <v>Канада</v>
      </c>
      <c r="E31" s="46" t="str">
        <f t="shared" si="23"/>
        <v>Pudge</v>
      </c>
      <c r="F31" s="46" t="str">
        <f t="shared" si="25"/>
        <v>YOSEN</v>
      </c>
      <c r="G31" s="39">
        <f t="shared" si="8"/>
        <v>0</v>
      </c>
      <c r="H31" s="19"/>
      <c r="I31" s="39">
        <f t="shared" ref="I31:I35" si="26">SUM(L31,O31)</f>
        <v>1</v>
      </c>
      <c r="J31" s="19"/>
      <c r="K31" s="46">
        <v>0.0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218.0</v>
      </c>
      <c r="U31" s="48" t="str">
        <f t="shared" si="10"/>
        <v>15:16 Bullet shot Cup (Швейцария) Pudge  - (Канада) YOSEN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0.6388888888888888</v>
      </c>
      <c r="C32" s="50" t="str">
        <f t="shared" si="22"/>
        <v>Швейцария</v>
      </c>
      <c r="D32" s="46" t="str">
        <f t="shared" si="24"/>
        <v>Канада</v>
      </c>
      <c r="E32" s="46" t="str">
        <f t="shared" si="23"/>
        <v>Pudge</v>
      </c>
      <c r="F32" s="46" t="str">
        <f t="shared" si="25"/>
        <v>YOSEN</v>
      </c>
      <c r="G32" s="39">
        <f t="shared" si="8"/>
        <v>1</v>
      </c>
      <c r="H32" s="19"/>
      <c r="I32" s="39">
        <f t="shared" si="26"/>
        <v>1</v>
      </c>
      <c r="J32" s="19"/>
      <c r="K32" s="46">
        <v>1.0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219.0</v>
      </c>
      <c r="U32" s="48" t="str">
        <f t="shared" si="10"/>
        <v>15:20 Bullet shot Cup (Швейцария) Pudge  - (Канада) YOSEN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0.6416666666666667</v>
      </c>
      <c r="C33" s="50" t="str">
        <f t="shared" ref="C33:C38" si="27">TRIM($D$6)</f>
        <v>США</v>
      </c>
      <c r="D33" s="46" t="str">
        <f t="shared" si="24"/>
        <v>Канада</v>
      </c>
      <c r="E33" s="46" t="str">
        <f t="shared" ref="E33:E38" si="28">$E$6</f>
        <v>AVTOMAT</v>
      </c>
      <c r="F33" s="46" t="str">
        <f t="shared" si="25"/>
        <v>YOSEN</v>
      </c>
      <c r="G33" s="39">
        <f t="shared" si="8"/>
        <v>1</v>
      </c>
      <c r="H33" s="19"/>
      <c r="I33" s="39">
        <f t="shared" si="26"/>
        <v>1</v>
      </c>
      <c r="J33" s="19"/>
      <c r="K33" s="46">
        <v>1.0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220.0</v>
      </c>
      <c r="U33" s="48" t="str">
        <f t="shared" si="10"/>
        <v>15:24 Bullet shot Cup (США) AVTOMAT  - (Канада) YOSEN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0.6444444444444445</v>
      </c>
      <c r="C34" s="50" t="str">
        <f t="shared" si="27"/>
        <v>США</v>
      </c>
      <c r="D34" s="46" t="str">
        <f t="shared" si="24"/>
        <v>Канада</v>
      </c>
      <c r="E34" s="46" t="str">
        <f t="shared" si="28"/>
        <v>AVTOMAT</v>
      </c>
      <c r="F34" s="46" t="str">
        <f t="shared" si="25"/>
        <v>YOSEN</v>
      </c>
      <c r="G34" s="39">
        <f t="shared" si="8"/>
        <v>2</v>
      </c>
      <c r="H34" s="19"/>
      <c r="I34" s="39">
        <f t="shared" si="26"/>
        <v>1</v>
      </c>
      <c r="J34" s="19"/>
      <c r="K34" s="46">
        <v>2.0</v>
      </c>
      <c r="L34" s="46">
        <v>1.0</v>
      </c>
      <c r="M34" s="12"/>
      <c r="N34" s="12"/>
      <c r="O34" s="12"/>
      <c r="P34" s="12"/>
      <c r="Q34" s="12"/>
      <c r="R34" s="12"/>
      <c r="S34" s="12"/>
      <c r="T34" s="47">
        <v>221.0</v>
      </c>
      <c r="U34" s="48" t="str">
        <f t="shared" si="10"/>
        <v>15:28 Bullet shot Cup (США) AVTOMAT  - (Канада) YOSEN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0.6472222222222223</v>
      </c>
      <c r="C35" s="50" t="str">
        <f t="shared" si="27"/>
        <v>США</v>
      </c>
      <c r="D35" s="46" t="str">
        <f t="shared" si="24"/>
        <v>Канада</v>
      </c>
      <c r="E35" s="46" t="str">
        <f t="shared" si="28"/>
        <v>AVTOMAT</v>
      </c>
      <c r="F35" s="46" t="str">
        <f t="shared" si="25"/>
        <v>YOSEN</v>
      </c>
      <c r="G35" s="39">
        <f t="shared" si="8"/>
        <v>1</v>
      </c>
      <c r="H35" s="19"/>
      <c r="I35" s="39">
        <f t="shared" si="26"/>
        <v>0</v>
      </c>
      <c r="J35" s="19"/>
      <c r="K35" s="46">
        <v>1.0</v>
      </c>
      <c r="L35" s="46">
        <v>0.0</v>
      </c>
      <c r="M35" s="12"/>
      <c r="N35" s="12"/>
      <c r="O35" s="12"/>
      <c r="P35" s="12"/>
      <c r="Q35" s="12"/>
      <c r="R35" s="12"/>
      <c r="S35" s="12"/>
      <c r="T35" s="47">
        <v>222.0</v>
      </c>
      <c r="U35" s="48" t="str">
        <f t="shared" si="10"/>
        <v>15:32 Bullet shot Cup (США) AVTOMAT  - (Канада) YOSEN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0.65</v>
      </c>
      <c r="C36" s="50" t="str">
        <f t="shared" si="27"/>
        <v>США</v>
      </c>
      <c r="D36" s="50" t="str">
        <f t="shared" ref="D36:D41" si="29">TRIM($D$4)</f>
        <v>Швейцария</v>
      </c>
      <c r="E36" s="50" t="str">
        <f t="shared" si="28"/>
        <v>AVTOMAT</v>
      </c>
      <c r="F36" s="46" t="str">
        <f t="shared" ref="F36:F41" si="30">$E$4</f>
        <v>Pudge</v>
      </c>
      <c r="G36" s="39">
        <f t="shared" si="8"/>
        <v>2</v>
      </c>
      <c r="H36" s="19"/>
      <c r="I36" s="39">
        <f t="shared" ref="I36:I42" si="31">SUM(L36)</f>
        <v>3</v>
      </c>
      <c r="J36" s="19"/>
      <c r="K36" s="46">
        <v>2.0</v>
      </c>
      <c r="L36" s="46">
        <v>3.0</v>
      </c>
      <c r="M36" s="12"/>
      <c r="N36" s="12"/>
      <c r="O36" s="12"/>
      <c r="P36" s="12"/>
      <c r="Q36" s="12"/>
      <c r="R36" s="12"/>
      <c r="S36" s="12"/>
      <c r="T36" s="47">
        <v>223.0</v>
      </c>
      <c r="U36" s="48" t="str">
        <f t="shared" si="10"/>
        <v>15:36 Bullet shot Cup (США) AVTOMAT  - (Швейцария) Pudge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0.6527777777777778</v>
      </c>
      <c r="C37" s="50" t="str">
        <f t="shared" si="27"/>
        <v>США</v>
      </c>
      <c r="D37" s="50" t="str">
        <f t="shared" si="29"/>
        <v>Швейцария</v>
      </c>
      <c r="E37" s="50" t="str">
        <f t="shared" si="28"/>
        <v>AVTOMAT</v>
      </c>
      <c r="F37" s="46" t="str">
        <f t="shared" si="30"/>
        <v>Pudge</v>
      </c>
      <c r="G37" s="39">
        <f t="shared" si="8"/>
        <v>1</v>
      </c>
      <c r="H37" s="19"/>
      <c r="I37" s="39">
        <f t="shared" si="31"/>
        <v>1</v>
      </c>
      <c r="J37" s="19"/>
      <c r="K37" s="46">
        <v>1.0</v>
      </c>
      <c r="L37" s="46">
        <v>1.0</v>
      </c>
      <c r="M37" s="12"/>
      <c r="N37" s="12"/>
      <c r="O37" s="12"/>
      <c r="P37" s="12"/>
      <c r="Q37" s="12"/>
      <c r="R37" s="12"/>
      <c r="S37" s="12"/>
      <c r="T37" s="47">
        <v>224.0</v>
      </c>
      <c r="U37" s="48" t="str">
        <f t="shared" si="10"/>
        <v>15:40 Bullet shot Cup (США) AVTOMAT  - (Швейцария) Pudge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0.6555555555555556</v>
      </c>
      <c r="C38" s="50" t="str">
        <f t="shared" si="27"/>
        <v>США</v>
      </c>
      <c r="D38" s="50" t="str">
        <f t="shared" si="29"/>
        <v>Швейцария</v>
      </c>
      <c r="E38" s="50" t="str">
        <f t="shared" si="28"/>
        <v>AVTOMAT</v>
      </c>
      <c r="F38" s="46" t="str">
        <f t="shared" si="30"/>
        <v>Pudge</v>
      </c>
      <c r="G38" s="39">
        <f t="shared" si="8"/>
        <v>2</v>
      </c>
      <c r="H38" s="19"/>
      <c r="I38" s="39">
        <f t="shared" si="31"/>
        <v>1</v>
      </c>
      <c r="J38" s="19"/>
      <c r="K38" s="46">
        <v>2.0</v>
      </c>
      <c r="L38" s="46">
        <v>1.0</v>
      </c>
      <c r="M38" s="12"/>
      <c r="N38" s="12"/>
      <c r="O38" s="12"/>
      <c r="P38" s="12"/>
      <c r="Q38" s="12"/>
      <c r="R38" s="12"/>
      <c r="S38" s="12"/>
      <c r="T38" s="47">
        <v>225.0</v>
      </c>
      <c r="U38" s="48" t="str">
        <f t="shared" si="10"/>
        <v>15:44 Bullet shot Cup (США) AVTOMAT  - (Швейцария) Pudge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0.6583333333333333</v>
      </c>
      <c r="C39" s="46" t="str">
        <f t="shared" ref="C39:C44" si="32">TRIM($D$5)</f>
        <v>Канада</v>
      </c>
      <c r="D39" s="50" t="str">
        <f t="shared" si="29"/>
        <v>Швейцария</v>
      </c>
      <c r="E39" s="46" t="str">
        <f t="shared" ref="E39:E44" si="33">$E$5</f>
        <v>YOSEN</v>
      </c>
      <c r="F39" s="46" t="str">
        <f t="shared" si="30"/>
        <v>Pudge</v>
      </c>
      <c r="G39" s="39">
        <f t="shared" si="8"/>
        <v>0</v>
      </c>
      <c r="H39" s="19"/>
      <c r="I39" s="39">
        <f t="shared" si="31"/>
        <v>2</v>
      </c>
      <c r="J39" s="19"/>
      <c r="K39" s="46">
        <v>0.0</v>
      </c>
      <c r="L39" s="46">
        <v>2.0</v>
      </c>
      <c r="M39" s="12"/>
      <c r="N39" s="12"/>
      <c r="O39" s="12"/>
      <c r="P39" s="12"/>
      <c r="Q39" s="12"/>
      <c r="R39" s="12"/>
      <c r="S39" s="12"/>
      <c r="T39" s="47">
        <v>226.0</v>
      </c>
      <c r="U39" s="48" t="str">
        <f t="shared" si="10"/>
        <v>15:48 Bullet shot Cup (Канада) YOSEN  - (Швейцария) Pudge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0.6611111111111111</v>
      </c>
      <c r="C40" s="46" t="str">
        <f t="shared" si="32"/>
        <v>Канада</v>
      </c>
      <c r="D40" s="50" t="str">
        <f t="shared" si="29"/>
        <v>Швейцария</v>
      </c>
      <c r="E40" s="46" t="str">
        <f t="shared" si="33"/>
        <v>YOSEN</v>
      </c>
      <c r="F40" s="46" t="str">
        <f t="shared" si="30"/>
        <v>Pudge</v>
      </c>
      <c r="G40" s="39">
        <f t="shared" si="8"/>
        <v>0</v>
      </c>
      <c r="H40" s="19"/>
      <c r="I40" s="39">
        <f t="shared" si="31"/>
        <v>1</v>
      </c>
      <c r="J40" s="19"/>
      <c r="K40" s="46">
        <v>0.0</v>
      </c>
      <c r="L40" s="46">
        <v>1.0</v>
      </c>
      <c r="M40" s="12"/>
      <c r="N40" s="12"/>
      <c r="O40" s="12"/>
      <c r="P40" s="12"/>
      <c r="Q40" s="12"/>
      <c r="R40" s="12"/>
      <c r="S40" s="12"/>
      <c r="T40" s="47">
        <v>227.0</v>
      </c>
      <c r="U40" s="48" t="str">
        <f t="shared" si="10"/>
        <v>15:52 Bullet shot Cup (Канада) YOSEN  - (Швейцария) Pudge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0.6638888888888889</v>
      </c>
      <c r="C41" s="46" t="str">
        <f t="shared" si="32"/>
        <v>Канада</v>
      </c>
      <c r="D41" s="50" t="str">
        <f t="shared" si="29"/>
        <v>Швейцария</v>
      </c>
      <c r="E41" s="46" t="str">
        <f t="shared" si="33"/>
        <v>YOSEN</v>
      </c>
      <c r="F41" s="46" t="str">
        <f t="shared" si="30"/>
        <v>Pudge</v>
      </c>
      <c r="G41" s="39">
        <f t="shared" si="8"/>
        <v>1</v>
      </c>
      <c r="H41" s="19"/>
      <c r="I41" s="39">
        <f t="shared" si="31"/>
        <v>2</v>
      </c>
      <c r="J41" s="19"/>
      <c r="K41" s="46">
        <v>1.0</v>
      </c>
      <c r="L41" s="46">
        <v>2.0</v>
      </c>
      <c r="M41" s="12"/>
      <c r="N41" s="12"/>
      <c r="O41" s="12"/>
      <c r="P41" s="12"/>
      <c r="Q41" s="12"/>
      <c r="R41" s="12"/>
      <c r="S41" s="12"/>
      <c r="T41" s="47">
        <v>228.0</v>
      </c>
      <c r="U41" s="48" t="str">
        <f t="shared" si="10"/>
        <v>15:56 Bullet shot Cup (Канада) YOSEN  - (Швейцария) Pudge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0.6666666666666666</v>
      </c>
      <c r="C42" s="46" t="str">
        <f t="shared" si="32"/>
        <v>Канада</v>
      </c>
      <c r="D42" s="50" t="str">
        <f t="shared" ref="D42:D47" si="34">TRIM($D$6)</f>
        <v>США</v>
      </c>
      <c r="E42" s="46" t="str">
        <f t="shared" si="33"/>
        <v>YOSEN</v>
      </c>
      <c r="F42" s="46" t="str">
        <f t="shared" ref="F42:F47" si="35">$E$6</f>
        <v>AVTOMAT</v>
      </c>
      <c r="G42" s="39">
        <f t="shared" si="8"/>
        <v>2</v>
      </c>
      <c r="H42" s="19"/>
      <c r="I42" s="39">
        <f t="shared" si="31"/>
        <v>1</v>
      </c>
      <c r="J42" s="19"/>
      <c r="K42" s="46">
        <v>2.0</v>
      </c>
      <c r="L42" s="46">
        <v>1.0</v>
      </c>
      <c r="M42" s="12"/>
      <c r="N42" s="12"/>
      <c r="O42" s="12"/>
      <c r="P42" s="12"/>
      <c r="Q42" s="12"/>
      <c r="R42" s="12"/>
      <c r="S42" s="12"/>
      <c r="T42" s="47">
        <v>229.0</v>
      </c>
      <c r="U42" s="48" t="str">
        <f t="shared" si="10"/>
        <v>16:00 Bullet shot Cup (Канада) YOSEN  - (США) AVTOMAT</v>
      </c>
      <c r="V42" s="12" t="str">
        <f t="shared" si="11"/>
        <v>2:1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0.6694444444444444</v>
      </c>
      <c r="C43" s="46" t="str">
        <f t="shared" si="32"/>
        <v>Канада</v>
      </c>
      <c r="D43" s="50" t="str">
        <f t="shared" si="34"/>
        <v>США</v>
      </c>
      <c r="E43" s="46" t="str">
        <f t="shared" si="33"/>
        <v>YOSEN</v>
      </c>
      <c r="F43" s="46" t="str">
        <f t="shared" si="35"/>
        <v>AVTOMAT</v>
      </c>
      <c r="G43" s="39">
        <f t="shared" si="8"/>
        <v>1</v>
      </c>
      <c r="H43" s="19"/>
      <c r="I43" s="39">
        <f t="shared" ref="I43:I47" si="36">SUM(L43,O43)</f>
        <v>1</v>
      </c>
      <c r="J43" s="19"/>
      <c r="K43" s="46">
        <v>1.0</v>
      </c>
      <c r="L43" s="46">
        <v>1.0</v>
      </c>
      <c r="M43" s="12"/>
      <c r="N43" s="12"/>
      <c r="O43" s="12"/>
      <c r="P43" s="12"/>
      <c r="Q43" s="12"/>
      <c r="R43" s="12"/>
      <c r="S43" s="12"/>
      <c r="T43" s="47">
        <v>230.0</v>
      </c>
      <c r="U43" s="48" t="str">
        <f t="shared" si="10"/>
        <v>16:04 Bullet shot Cup (Канада) YOSEN  - (США) AVTOMAT</v>
      </c>
      <c r="V43" s="12" t="str">
        <f t="shared" si="11"/>
        <v>1:1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0.6722222222222223</v>
      </c>
      <c r="C44" s="46" t="str">
        <f t="shared" si="32"/>
        <v>Канада</v>
      </c>
      <c r="D44" s="50" t="str">
        <f t="shared" si="34"/>
        <v>США</v>
      </c>
      <c r="E44" s="46" t="str">
        <f t="shared" si="33"/>
        <v>YOSEN</v>
      </c>
      <c r="F44" s="46" t="str">
        <f t="shared" si="35"/>
        <v>AVTOMAT</v>
      </c>
      <c r="G44" s="39">
        <f t="shared" si="8"/>
        <v>1</v>
      </c>
      <c r="H44" s="19"/>
      <c r="I44" s="39">
        <f t="shared" si="36"/>
        <v>2</v>
      </c>
      <c r="J44" s="19"/>
      <c r="K44" s="46">
        <v>1.0</v>
      </c>
      <c r="L44" s="46">
        <v>2.0</v>
      </c>
      <c r="M44" s="12"/>
      <c r="N44" s="12"/>
      <c r="O44" s="12"/>
      <c r="P44" s="12"/>
      <c r="Q44" s="12"/>
      <c r="R44" s="12"/>
      <c r="S44" s="12"/>
      <c r="T44" s="47">
        <v>231.0</v>
      </c>
      <c r="U44" s="48" t="str">
        <f t="shared" si="10"/>
        <v>16:08 Bullet shot Cup (Канада) YOSEN  - (США) AVTOMAT</v>
      </c>
      <c r="V44" s="12" t="str">
        <f t="shared" si="11"/>
        <v>1:2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0.675</v>
      </c>
      <c r="C45" s="50" t="str">
        <f t="shared" ref="C45:C49" si="37">TRIM($D$4)</f>
        <v>Швейцария</v>
      </c>
      <c r="D45" s="50" t="str">
        <f t="shared" si="34"/>
        <v>США</v>
      </c>
      <c r="E45" s="46" t="str">
        <f t="shared" ref="E45:E49" si="38">$E$4</f>
        <v>Pudge</v>
      </c>
      <c r="F45" s="46" t="str">
        <f t="shared" si="35"/>
        <v>AVTOMAT</v>
      </c>
      <c r="G45" s="39">
        <f t="shared" si="8"/>
        <v>0</v>
      </c>
      <c r="H45" s="19"/>
      <c r="I45" s="39">
        <f t="shared" si="36"/>
        <v>2</v>
      </c>
      <c r="J45" s="19"/>
      <c r="K45" s="46">
        <v>0.0</v>
      </c>
      <c r="L45" s="46">
        <v>2.0</v>
      </c>
      <c r="M45" s="12"/>
      <c r="N45" s="12"/>
      <c r="O45" s="12"/>
      <c r="P45" s="12"/>
      <c r="Q45" s="12"/>
      <c r="R45" s="12"/>
      <c r="S45" s="12"/>
      <c r="T45" s="47">
        <v>232.0</v>
      </c>
      <c r="U45" s="48" t="str">
        <f t="shared" si="10"/>
        <v>16:12 Bullet shot Cup (Швейцария) Pudge  - (США) AVTOMAT</v>
      </c>
      <c r="V45" s="12" t="str">
        <f t="shared" si="11"/>
        <v>0:2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0.6777777777777778</v>
      </c>
      <c r="C46" s="50" t="str">
        <f t="shared" si="37"/>
        <v>Швейцария</v>
      </c>
      <c r="D46" s="50" t="str">
        <f t="shared" si="34"/>
        <v>США</v>
      </c>
      <c r="E46" s="46" t="str">
        <f t="shared" si="38"/>
        <v>Pudge</v>
      </c>
      <c r="F46" s="46" t="str">
        <f t="shared" si="35"/>
        <v>AVTOMAT</v>
      </c>
      <c r="G46" s="39">
        <f t="shared" si="8"/>
        <v>3</v>
      </c>
      <c r="H46" s="19"/>
      <c r="I46" s="39">
        <f t="shared" si="36"/>
        <v>1</v>
      </c>
      <c r="J46" s="19"/>
      <c r="K46" s="46">
        <v>3.0</v>
      </c>
      <c r="L46" s="46">
        <v>1.0</v>
      </c>
      <c r="M46" s="12"/>
      <c r="N46" s="12"/>
      <c r="O46" s="12"/>
      <c r="P46" s="12"/>
      <c r="Q46" s="12"/>
      <c r="R46" s="12"/>
      <c r="S46" s="12"/>
      <c r="T46" s="47">
        <v>233.0</v>
      </c>
      <c r="U46" s="48" t="str">
        <f t="shared" si="10"/>
        <v>16:16 Bullet shot Cup (Швейцария) Pudge  - (США) AVTOMAT</v>
      </c>
      <c r="V46" s="12" t="str">
        <f t="shared" si="11"/>
        <v>3:1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0.6805555555555556</v>
      </c>
      <c r="C47" s="50" t="str">
        <f t="shared" si="37"/>
        <v>Швейцария</v>
      </c>
      <c r="D47" s="50" t="str">
        <f t="shared" si="34"/>
        <v>США</v>
      </c>
      <c r="E47" s="46" t="str">
        <f t="shared" si="38"/>
        <v>Pudge</v>
      </c>
      <c r="F47" s="46" t="str">
        <f t="shared" si="35"/>
        <v>AVTOMAT</v>
      </c>
      <c r="G47" s="39">
        <f t="shared" si="8"/>
        <v>1</v>
      </c>
      <c r="H47" s="19"/>
      <c r="I47" s="39">
        <f t="shared" si="36"/>
        <v>1</v>
      </c>
      <c r="J47" s="19"/>
      <c r="K47" s="46">
        <v>1.0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234.0</v>
      </c>
      <c r="U47" s="48" t="str">
        <f t="shared" si="10"/>
        <v>16:20 Bullet shot Cup (Швейцария) Pudge  - (США) AVTOMAT</v>
      </c>
      <c r="V47" s="12" t="str">
        <f t="shared" si="11"/>
        <v>1:1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0.6833333333333333</v>
      </c>
      <c r="C48" s="50" t="str">
        <f t="shared" si="37"/>
        <v>Швейцария</v>
      </c>
      <c r="D48" s="46" t="str">
        <f t="shared" ref="D48:D51" si="39">TRIM($D$5)</f>
        <v>Канада</v>
      </c>
      <c r="E48" s="46" t="str">
        <f t="shared" si="38"/>
        <v>Pudge</v>
      </c>
      <c r="F48" s="46" t="str">
        <f t="shared" ref="F48:F51" si="40">$E$5</f>
        <v>YOSEN</v>
      </c>
      <c r="G48" s="39">
        <f t="shared" si="8"/>
        <v>2</v>
      </c>
      <c r="H48" s="19"/>
      <c r="I48" s="39">
        <f>SUM(L48)</f>
        <v>1</v>
      </c>
      <c r="J48" s="19"/>
      <c r="K48" s="46">
        <v>2.0</v>
      </c>
      <c r="L48" s="46">
        <v>1.0</v>
      </c>
      <c r="M48" s="12"/>
      <c r="N48" s="12"/>
      <c r="O48" s="12"/>
      <c r="P48" s="12"/>
      <c r="Q48" s="12"/>
      <c r="R48" s="12"/>
      <c r="S48" s="12"/>
      <c r="T48" s="47">
        <v>235.0</v>
      </c>
      <c r="U48" s="48" t="str">
        <f t="shared" si="10"/>
        <v>16:24 Bullet shot Cup (Швейцария) Pudge  - (Канада) YOSEN</v>
      </c>
      <c r="V48" s="12" t="str">
        <f t="shared" si="11"/>
        <v>2:1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0.6861111111111111</v>
      </c>
      <c r="C49" s="50" t="str">
        <f t="shared" si="37"/>
        <v>Швейцария</v>
      </c>
      <c r="D49" s="46" t="str">
        <f t="shared" si="39"/>
        <v>Канада</v>
      </c>
      <c r="E49" s="46" t="str">
        <f t="shared" si="38"/>
        <v>Pudge</v>
      </c>
      <c r="F49" s="46" t="str">
        <f t="shared" si="40"/>
        <v>YOSEN</v>
      </c>
      <c r="G49" s="39">
        <f t="shared" si="8"/>
        <v>0</v>
      </c>
      <c r="H49" s="19"/>
      <c r="I49" s="39">
        <f t="shared" ref="I49:I53" si="41">SUM(L49,O49)</f>
        <v>1</v>
      </c>
      <c r="J49" s="19"/>
      <c r="K49" s="46">
        <v>0.0</v>
      </c>
      <c r="L49" s="46">
        <v>1.0</v>
      </c>
      <c r="M49" s="12"/>
      <c r="N49" s="12"/>
      <c r="O49" s="12"/>
      <c r="P49" s="12"/>
      <c r="Q49" s="12"/>
      <c r="R49" s="12"/>
      <c r="S49" s="12"/>
      <c r="T49" s="47">
        <v>236.0</v>
      </c>
      <c r="U49" s="48" t="str">
        <f t="shared" si="10"/>
        <v>16:28 Bullet shot Cup (Швейцария) Pudge  - (Канада) YOSEN</v>
      </c>
      <c r="V49" s="12" t="str">
        <f t="shared" si="11"/>
        <v>0:1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0.6888888888888889</v>
      </c>
      <c r="C50" s="50" t="str">
        <f t="shared" ref="C50:C53" si="42">TRIM($D$6)</f>
        <v>США</v>
      </c>
      <c r="D50" s="46" t="str">
        <f t="shared" si="39"/>
        <v>Канада</v>
      </c>
      <c r="E50" s="46" t="str">
        <f t="shared" ref="E50:E53" si="43">$E$6</f>
        <v>AVTOMAT</v>
      </c>
      <c r="F50" s="46" t="str">
        <f t="shared" si="40"/>
        <v>YOSEN</v>
      </c>
      <c r="G50" s="39">
        <f t="shared" si="8"/>
        <v>2</v>
      </c>
      <c r="H50" s="19"/>
      <c r="I50" s="39">
        <f t="shared" si="41"/>
        <v>1</v>
      </c>
      <c r="J50" s="19"/>
      <c r="K50" s="46">
        <v>2.0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237.0</v>
      </c>
      <c r="U50" s="48" t="str">
        <f t="shared" si="10"/>
        <v>16:32 Bullet shot Cup (США) AVTOMAT  - (Канада) YOSEN</v>
      </c>
      <c r="V50" s="12" t="str">
        <f t="shared" si="11"/>
        <v>2:1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0.6916666666666667</v>
      </c>
      <c r="C51" s="50" t="str">
        <f t="shared" si="42"/>
        <v>США</v>
      </c>
      <c r="D51" s="46" t="str">
        <f t="shared" si="39"/>
        <v>Канада</v>
      </c>
      <c r="E51" s="46" t="str">
        <f t="shared" si="43"/>
        <v>AVTOMAT</v>
      </c>
      <c r="F51" s="46" t="str">
        <f t="shared" si="40"/>
        <v>YOSEN</v>
      </c>
      <c r="G51" s="39">
        <f t="shared" si="8"/>
        <v>2</v>
      </c>
      <c r="H51" s="19"/>
      <c r="I51" s="39">
        <f t="shared" si="41"/>
        <v>2</v>
      </c>
      <c r="J51" s="19"/>
      <c r="K51" s="46">
        <v>2.0</v>
      </c>
      <c r="L51" s="46">
        <v>2.0</v>
      </c>
      <c r="M51" s="12"/>
      <c r="N51" s="12"/>
      <c r="O51" s="12"/>
      <c r="P51" s="12"/>
      <c r="Q51" s="12"/>
      <c r="R51" s="12"/>
      <c r="S51" s="12"/>
      <c r="T51" s="47">
        <v>238.0</v>
      </c>
      <c r="U51" s="48" t="str">
        <f t="shared" si="10"/>
        <v>16:36 Bullet shot Cup (США) AVTOMAT  - (Канада) YOSEN</v>
      </c>
      <c r="V51" s="12" t="str">
        <f t="shared" si="11"/>
        <v>2:2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0.6944444444444444</v>
      </c>
      <c r="C52" s="50" t="str">
        <f t="shared" si="42"/>
        <v>США</v>
      </c>
      <c r="D52" s="50" t="str">
        <f t="shared" ref="D52:D53" si="44">TRIM($D$4)</f>
        <v>Швейцария</v>
      </c>
      <c r="E52" s="50" t="str">
        <f t="shared" si="43"/>
        <v>AVTOMAT</v>
      </c>
      <c r="F52" s="46" t="str">
        <f t="shared" ref="F52:F53" si="45">$E$4</f>
        <v>Pudge</v>
      </c>
      <c r="G52" s="39">
        <f t="shared" si="8"/>
        <v>1</v>
      </c>
      <c r="H52" s="19"/>
      <c r="I52" s="39">
        <f t="shared" si="41"/>
        <v>2</v>
      </c>
      <c r="J52" s="19"/>
      <c r="K52" s="46">
        <v>1.0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239.0</v>
      </c>
      <c r="U52" s="48" t="str">
        <f t="shared" si="10"/>
        <v>16:40 Bullet shot Cup (США) AVTOMAT  - (Швейцария) Pudge</v>
      </c>
      <c r="V52" s="12" t="str">
        <f t="shared" si="11"/>
        <v>1:2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0.6972222222222222</v>
      </c>
      <c r="C53" s="50" t="str">
        <f t="shared" si="42"/>
        <v>США</v>
      </c>
      <c r="D53" s="50" t="str">
        <f t="shared" si="44"/>
        <v>Швейцария</v>
      </c>
      <c r="E53" s="50" t="str">
        <f t="shared" si="43"/>
        <v>AVTOMAT</v>
      </c>
      <c r="F53" s="46" t="str">
        <f t="shared" si="45"/>
        <v>Pudge</v>
      </c>
      <c r="G53" s="39">
        <f t="shared" si="8"/>
        <v>0</v>
      </c>
      <c r="H53" s="19"/>
      <c r="I53" s="39">
        <f t="shared" si="41"/>
        <v>2</v>
      </c>
      <c r="J53" s="19"/>
      <c r="K53" s="46">
        <v>0.0</v>
      </c>
      <c r="L53" s="46">
        <v>2.0</v>
      </c>
      <c r="M53" s="12"/>
      <c r="N53" s="12"/>
      <c r="O53" s="12"/>
      <c r="P53" s="12"/>
      <c r="Q53" s="12"/>
      <c r="R53" s="12"/>
      <c r="S53" s="12"/>
      <c r="T53" s="47">
        <v>240.0</v>
      </c>
      <c r="U53" s="48" t="str">
        <f t="shared" si="10"/>
        <v>16:44 Bullet shot Cup (США) AVTOMAT  - (Швейцария) Pudge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41</v>
      </c>
      <c r="D55" s="12"/>
      <c r="E55" s="12"/>
      <c r="F55" s="12" t="s">
        <v>42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59</v>
      </c>
      <c r="F1" s="83">
        <f>'ТУР1'!$F$1</f>
        <v>45664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84"/>
      <c r="U2" s="93" t="str">
        <f>C1</f>
        <v>Bullet shot Cup</v>
      </c>
      <c r="V2" s="94" t="str">
        <f>E1</f>
        <v>ТУР4</v>
      </c>
      <c r="W2" s="95"/>
      <c r="X2" s="95"/>
      <c r="Y2" s="95"/>
      <c r="Z2" s="4"/>
      <c r="AA2" s="96">
        <f>$F$1</f>
        <v>45664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Pudge</v>
      </c>
      <c r="AG3" s="106">
        <f t="array" ref="AG3">SUM(($E$12:$E$56=AF3)*(ISNUMBER($G$12:$G$56)),($F$12:$F$56=AF3)*(ISNUMBER($I$12:$I$56)))</f>
        <v>30</v>
      </c>
      <c r="AH3" s="86">
        <f t="array" ref="AH3">SUM(('ТУР4'!home=AF3)*('ТУР4'!homescore&gt;'ТУР4'!visitorscore),('ТУР4'!visitor=AF3)*('ТУР4'!visitorscore&gt;'ТУР4'!homescore))</f>
        <v>13</v>
      </c>
      <c r="AI3" s="86">
        <f t="array" ref="AI3">SUM(('ТУР4'!home=AF3)*('ТУР4'!homescore='ТУР4'!visitorscore)*ISNUMBER('ТУР4'!visitorscore),('ТУР4'!visitor=AF3)*('ТУР4'!visitorscore='ТУР4'!homescore)*ISNUMBER('ТУР4'!homescore))</f>
        <v>10</v>
      </c>
      <c r="AJ3" s="86">
        <f t="array" ref="AJ3">SUM(('ТУР4'!home=AF3)*('ТУР4'!homescore&lt;'ТУР4'!visitorscore),('ТУР4'!visitor=AF3)*('ТУР4'!visitorscore&lt;'ТУР4'!homescore))</f>
        <v>7</v>
      </c>
      <c r="AK3" s="107">
        <f t="array" ref="AK3">SUMIF('ТУР4'!home,AF3,'ТУР4'!homescore)+SUMIF('ТУР4'!visitor,AF3,'ТУР4'!visitorscore)</f>
        <v>43</v>
      </c>
      <c r="AL3" s="108">
        <f t="array" ref="AL3">SUMIF('ТУР4'!home,AF3,'ТУР4'!visitorscore)+SUMIF('ТУР4'!visitor,AF3,'ТУР4'!homescore)</f>
        <v>33</v>
      </c>
      <c r="AM3" s="86">
        <f t="shared" ref="AM3:AM5" si="2">AK3-AL3</f>
        <v>10</v>
      </c>
      <c r="AN3" s="107">
        <f t="array" ref="AN3">AH3*Options!$B$2+AI3*Options!$B$3+AJ3*Options!$B$4+VLOOKUP(AF3,$E$4:$F$8,2,0)</f>
        <v>49</v>
      </c>
      <c r="AO3" s="87">
        <f t="shared" ref="AO3:AO5" si="3">AK3+AM3*10000+AN3*100000000</f>
        <v>4900100043</v>
      </c>
    </row>
    <row r="4">
      <c r="A4" s="87"/>
      <c r="B4" s="90"/>
      <c r="C4" s="29" t="s">
        <v>51</v>
      </c>
      <c r="D4" s="109" t="s">
        <v>31</v>
      </c>
      <c r="E4" s="31" t="s">
        <v>53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110" t="str">
        <f t="array" ref="U4">INDEX($AF$3:$AF$5,MATCH(LARGE($AO$3:$AO$5-ROW($AO$3:$AO$5)/COUNT($AO$3:$AO$5),ROW(U4)-ROW(U$4)+1),$AO$3:$AO$5-ROW($AO$3:$AO$5)/COUNT($AO$3:$AO$5),0))</f>
        <v>Pudge</v>
      </c>
      <c r="V4" s="103">
        <f t="array" ref="V4">VLOOKUP($U4,$AF$3:$AN$5,2,0)</f>
        <v>30</v>
      </c>
      <c r="W4" s="104">
        <f t="array" ref="W4">VLOOKUP($U4,$AF$3:$AN$5,3,0)</f>
        <v>13</v>
      </c>
      <c r="X4" s="104">
        <f t="array" ref="X4">VLOOKUP($U4,$AF$3:$AN$5,4,0)</f>
        <v>10</v>
      </c>
      <c r="Y4" s="104">
        <f t="array" ref="Y4">VLOOKUP($U4,$AF$3:$AN$5,5,0)</f>
        <v>7</v>
      </c>
      <c r="Z4" s="104">
        <f t="array" ref="Z4">VLOOKUP($U4,$AF$3:$AN$5,6,0)</f>
        <v>43</v>
      </c>
      <c r="AA4" s="104">
        <f t="array" ref="AA4">VLOOKUP($U4,$AF$3:$AN$5,7,0)</f>
        <v>33</v>
      </c>
      <c r="AB4" s="104">
        <f t="array" ref="AB4">VLOOKUP($U4,$AF$3:$AN$5,8,0)</f>
        <v>10</v>
      </c>
      <c r="AC4" s="104">
        <f t="array" ref="AC4">VLOOKUP($U4,$AF$3:$AN$5,9,0)</f>
        <v>49</v>
      </c>
      <c r="AD4" s="28"/>
      <c r="AE4" s="87"/>
      <c r="AF4" s="111" t="str">
        <f t="shared" si="1"/>
        <v>YOSEN</v>
      </c>
      <c r="AG4" s="106">
        <f t="array" ref="AG4">SUM(($E$12:$E$56=AF4)*(ISNUMBER($G$12:$G$56)),($F$12:$F$56=AF4)*(ISNUMBER($I$12:$I$56)))</f>
        <v>30</v>
      </c>
      <c r="AH4" s="86">
        <f t="array" ref="AH4">SUM(('ТУР4'!home=AF4)*('ТУР4'!homescore&gt;'ТУР4'!visitorscore),('ТУР4'!visitor=AF4)*('ТУР4'!visitorscore&gt;'ТУР4'!homescore))</f>
        <v>5</v>
      </c>
      <c r="AI4" s="86">
        <f t="array" ref="AI4">SUM(('ТУР4'!home=AF4)*('ТУР4'!homescore='ТУР4'!visitorscore)*ISNUMBER('ТУР4'!visitorscore),('ТУР4'!visitor=AF4)*('ТУР4'!visitorscore='ТУР4'!homescore)*ISNUMBER('ТУР4'!homescore))</f>
        <v>12</v>
      </c>
      <c r="AJ4" s="86">
        <f t="array" ref="AJ4">SUM(('ТУР4'!home=AF4)*('ТУР4'!homescore&lt;'ТУР4'!visitorscore),('ТУР4'!visitor=AF4)*('ТУР4'!visitorscore&lt;'ТУР4'!homescore))</f>
        <v>13</v>
      </c>
      <c r="AK4" s="107">
        <f t="array" ref="AK4">SUMIF('ТУР4'!home,AF4,'ТУР4'!homescore)+SUMIF('ТУР4'!visitor,AF4,'ТУР4'!visitorscore)</f>
        <v>36</v>
      </c>
      <c r="AL4" s="108">
        <f t="array" ref="AL4">SUMIF('ТУР4'!home,AF4,'ТУР4'!visitorscore)+SUMIF('ТУР4'!visitor,AF4,'ТУР4'!homescore)</f>
        <v>48</v>
      </c>
      <c r="AM4" s="86">
        <f t="shared" si="2"/>
        <v>-12</v>
      </c>
      <c r="AN4" s="107">
        <f t="array" ref="AN4">AH4*Options!$B$2+AI4*Options!$B$3+AJ4*Options!$B$4+VLOOKUP(AF4,$E$4:$F$8,2,0)</f>
        <v>27</v>
      </c>
      <c r="AO4" s="87">
        <f t="shared" si="3"/>
        <v>2699880036</v>
      </c>
    </row>
    <row r="5">
      <c r="A5" s="87"/>
      <c r="B5" s="90"/>
      <c r="C5" s="72" t="s">
        <v>54</v>
      </c>
      <c r="D5" s="109" t="s">
        <v>45</v>
      </c>
      <c r="E5" s="31" t="s">
        <v>55</v>
      </c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10" t="str">
        <f t="array" ref="U5">INDEX($AF$3:$AF$5,MATCH(LARGE($AO$3:$AO$5-ROW($AO$3:$AO$5)/COUNT($AO$3:$AO$5),ROW(U5)-ROW(U$4)+1),$AO$3:$AO$5-ROW($AO$3:$AO$5)/COUNT($AO$3:$AO$5),0))</f>
        <v>AVTOMAT</v>
      </c>
      <c r="V5" s="103">
        <f t="array" ref="V5">VLOOKUP($U5,$AF$3:$AN$5,2,0)</f>
        <v>30</v>
      </c>
      <c r="W5" s="104">
        <f t="array" ref="W5">VLOOKUP($U5,$AF$3:$AN$5,3,0)</f>
        <v>10</v>
      </c>
      <c r="X5" s="104">
        <f t="array" ref="X5">VLOOKUP($U5,$AF$3:$AN$5,4,0)</f>
        <v>12</v>
      </c>
      <c r="Y5" s="104">
        <f t="array" ref="Y5">VLOOKUP($U5,$AF$3:$AN$5,5,0)</f>
        <v>8</v>
      </c>
      <c r="Z5" s="104">
        <f t="array" ref="Z5">VLOOKUP($U5,$AF$3:$AN$5,6,0)</f>
        <v>41</v>
      </c>
      <c r="AA5" s="104">
        <f t="array" ref="AA5">VLOOKUP($U5,$AF$3:$AN$5,7,0)</f>
        <v>39</v>
      </c>
      <c r="AB5" s="104">
        <f t="array" ref="AB5">VLOOKUP($U5,$AF$3:$AN$5,8,0)</f>
        <v>2</v>
      </c>
      <c r="AC5" s="104">
        <f t="array" ref="AC5">VLOOKUP($U5,$AF$3:$AN$5,9,0)</f>
        <v>42</v>
      </c>
      <c r="AD5" s="28"/>
      <c r="AE5" s="87"/>
      <c r="AF5" s="111" t="str">
        <f t="shared" si="1"/>
        <v>AVTOMAT</v>
      </c>
      <c r="AG5" s="106">
        <f t="array" ref="AG5">SUM(($E$12:$E$56=AF5)*(ISNUMBER($G$12:$G$56)),($F$12:$F$56=AF5)*(ISNUMBER($I$12:$I$56)))</f>
        <v>30</v>
      </c>
      <c r="AH5" s="86">
        <f t="array" ref="AH5">SUM(('ТУР4'!home=AF5)*('ТУР4'!homescore&gt;'ТУР4'!visitorscore),('ТУР4'!visitor=AF5)*('ТУР4'!visitorscore&gt;'ТУР4'!homescore))</f>
        <v>10</v>
      </c>
      <c r="AI5" s="86">
        <f t="array" ref="AI5">SUM(('ТУР4'!home=AF5)*('ТУР4'!homescore='ТУР4'!visitorscore)*ISNUMBER('ТУР4'!visitorscore),('ТУР4'!visitor=AF5)*('ТУР4'!visitorscore='ТУР4'!homescore)*ISNUMBER('ТУР4'!homescore))</f>
        <v>12</v>
      </c>
      <c r="AJ5" s="86">
        <f t="array" ref="AJ5">SUM(('ТУР4'!home=AF5)*('ТУР4'!homescore&lt;'ТУР4'!visitorscore),('ТУР4'!visitor=AF5)*('ТУР4'!visitorscore&lt;'ТУР4'!homescore))</f>
        <v>8</v>
      </c>
      <c r="AK5" s="107">
        <f t="array" ref="AK5">SUMIF('ТУР4'!home,AF5,'ТУР4'!homescore)+SUMIF('ТУР4'!visitor,AF5,'ТУР4'!visitorscore)</f>
        <v>41</v>
      </c>
      <c r="AL5" s="108">
        <f t="array" ref="AL5">SUMIF('ТУР4'!home,AF5,'ТУР4'!visitorscore)+SUMIF('ТУР4'!visitor,AF5,'ТУР4'!homescore)</f>
        <v>39</v>
      </c>
      <c r="AM5" s="86">
        <f t="shared" si="2"/>
        <v>2</v>
      </c>
      <c r="AN5" s="107">
        <f t="array" ref="AN5">AH5*Options!$B$2+AI5*Options!$B$3+AJ5*Options!$B$4+VLOOKUP(AF5,$E$4:$F$8,2,0)</f>
        <v>42</v>
      </c>
      <c r="AO5" s="87">
        <f t="shared" si="3"/>
        <v>4200020041</v>
      </c>
    </row>
    <row r="6">
      <c r="A6" s="87"/>
      <c r="B6" s="90"/>
      <c r="C6" s="29" t="s">
        <v>56</v>
      </c>
      <c r="D6" s="109" t="s">
        <v>46</v>
      </c>
      <c r="E6" s="33" t="s">
        <v>57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110" t="str">
        <f t="array" ref="U6">INDEX($AF$3:$AF$5,MATCH(LARGE($AO$3:$AO$5-ROW($AO$3:$AO$5)/COUNT($AO$3:$AO$5),ROW(U6)-ROW(U$4)+1),$AO$3:$AO$5-ROW($AO$3:$AO$5)/COUNT($AO$3:$AO$5),0))</f>
        <v>YOSEN</v>
      </c>
      <c r="V6" s="103">
        <f t="array" ref="V6">VLOOKUP($U6,$AF$3:$AN$5,2,0)</f>
        <v>30</v>
      </c>
      <c r="W6" s="104">
        <f t="array" ref="W6">VLOOKUP($U6,$AF$3:$AN$5,3,0)</f>
        <v>5</v>
      </c>
      <c r="X6" s="104">
        <f t="array" ref="X6">VLOOKUP($U6,$AF$3:$AN$5,4,0)</f>
        <v>12</v>
      </c>
      <c r="Y6" s="104">
        <f t="array" ref="Y6">VLOOKUP($U6,$AF$3:$AN$5,5,0)</f>
        <v>13</v>
      </c>
      <c r="Z6" s="104">
        <f t="array" ref="Z6">VLOOKUP($U6,$AF$3:$AN$5,6,0)</f>
        <v>36</v>
      </c>
      <c r="AA6" s="104">
        <f t="array" ref="AA6">VLOOKUP($U6,$AF$3:$AN$5,7,0)</f>
        <v>48</v>
      </c>
      <c r="AB6" s="104">
        <f t="array" ref="AB6">VLOOKUP($U6,$AF$3:$AN$5,8,0)</f>
        <v>-12</v>
      </c>
      <c r="AC6" s="104">
        <f t="array" ref="AC6">VLOOKUP($U6,$AF$3:$AN$5,9,0)</f>
        <v>27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35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1" t="s">
        <v>58</v>
      </c>
      <c r="L11" s="4"/>
      <c r="M11" s="12"/>
      <c r="N11" s="42" t="s">
        <v>37</v>
      </c>
      <c r="O11" s="12"/>
      <c r="P11" s="12"/>
      <c r="Q11" s="12"/>
      <c r="R11" s="12"/>
      <c r="S11" s="43" t="s">
        <v>37</v>
      </c>
      <c r="T11" s="43" t="s">
        <v>38</v>
      </c>
      <c r="U11" s="43" t="s">
        <v>39</v>
      </c>
      <c r="V11" s="42" t="s">
        <v>40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0.7083333333333334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Pudge</v>
      </c>
      <c r="F12" s="117" t="str">
        <f t="shared" ref="F12:F17" si="7">$E$5</f>
        <v>YOSEN</v>
      </c>
      <c r="G12" s="115">
        <f t="shared" ref="G12:G56" si="8">SUM(K12)</f>
        <v>1</v>
      </c>
      <c r="H12" s="117"/>
      <c r="I12" s="115">
        <f t="shared" ref="I12:I18" si="9">SUM(L12)</f>
        <v>2</v>
      </c>
      <c r="J12" s="117"/>
      <c r="K12" s="120">
        <v>1.0</v>
      </c>
      <c r="L12" s="122">
        <v>2.0</v>
      </c>
      <c r="M12" s="123"/>
      <c r="N12" s="91"/>
      <c r="O12" s="91"/>
      <c r="P12" s="91"/>
      <c r="Q12" s="91"/>
      <c r="R12" s="91"/>
      <c r="S12" s="91"/>
      <c r="T12" s="86">
        <v>241.0</v>
      </c>
      <c r="U12" s="124" t="str">
        <f t="shared" ref="U12:U56" si="10">TEXT(B12,"h:mm")&amp;" "&amp;($C$1)&amp;" ("&amp;C12&amp;") "&amp;E12&amp;" "&amp;" - ("&amp;D12&amp;") "&amp;F12&amp;""</f>
        <v>17:00 Bullet shot Cup (Швеция) Pudge  - (Финляндия) YOSEN</v>
      </c>
      <c r="V12" s="87" t="str">
        <f t="shared" ref="V12:V56" si="11">TEXT(G12,"0")&amp;":"&amp;TEXT(I12,"0")</f>
        <v>1:2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0.7111111111111111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Pudge</v>
      </c>
      <c r="F13" s="117" t="str">
        <f t="shared" si="7"/>
        <v>YOSEN</v>
      </c>
      <c r="G13" s="115">
        <f t="shared" si="8"/>
        <v>2</v>
      </c>
      <c r="H13" s="117"/>
      <c r="I13" s="115">
        <f t="shared" si="9"/>
        <v>2</v>
      </c>
      <c r="J13" s="117"/>
      <c r="K13" s="121">
        <v>2.0</v>
      </c>
      <c r="L13" s="125">
        <v>2.0</v>
      </c>
      <c r="M13" s="123"/>
      <c r="N13" s="91"/>
      <c r="O13" s="91"/>
      <c r="P13" s="91"/>
      <c r="Q13" s="91"/>
      <c r="R13" s="91"/>
      <c r="S13" s="91"/>
      <c r="T13" s="86">
        <v>242.0</v>
      </c>
      <c r="U13" s="124" t="str">
        <f t="shared" si="10"/>
        <v>17:04 Bullet shot Cup (Швеция) Pudge  - (Финляндия) YOSEN</v>
      </c>
      <c r="V13" s="87" t="str">
        <f t="shared" si="11"/>
        <v>2:2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0.7138888888888889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Pudge</v>
      </c>
      <c r="F14" s="117" t="str">
        <f t="shared" si="7"/>
        <v>YOSEN</v>
      </c>
      <c r="G14" s="115">
        <f t="shared" si="8"/>
        <v>0</v>
      </c>
      <c r="H14" s="117"/>
      <c r="I14" s="115">
        <f t="shared" si="9"/>
        <v>0</v>
      </c>
      <c r="J14" s="117"/>
      <c r="K14" s="121">
        <v>0.0</v>
      </c>
      <c r="L14" s="125">
        <v>0.0</v>
      </c>
      <c r="M14" s="123"/>
      <c r="N14" s="91"/>
      <c r="O14" s="91"/>
      <c r="P14" s="91"/>
      <c r="Q14" s="91"/>
      <c r="R14" s="91"/>
      <c r="S14" s="91"/>
      <c r="T14" s="86">
        <v>243.0</v>
      </c>
      <c r="U14" s="124" t="str">
        <f t="shared" si="10"/>
        <v>17:08 Bullet shot Cup (Швеция) Pudge  - (Финляндия) YOSEN</v>
      </c>
      <c r="V14" s="87" t="str">
        <f t="shared" si="11"/>
        <v>0:0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0.7166666666666667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AVTOMAT</v>
      </c>
      <c r="F15" s="117" t="str">
        <f t="shared" si="7"/>
        <v>YOSEN</v>
      </c>
      <c r="G15" s="115">
        <f t="shared" si="8"/>
        <v>1</v>
      </c>
      <c r="H15" s="117"/>
      <c r="I15" s="115">
        <f t="shared" si="9"/>
        <v>1</v>
      </c>
      <c r="J15" s="117"/>
      <c r="K15" s="121">
        <v>1.0</v>
      </c>
      <c r="L15" s="125">
        <v>1.0</v>
      </c>
      <c r="M15" s="123"/>
      <c r="N15" s="91"/>
      <c r="O15" s="91"/>
      <c r="P15" s="91"/>
      <c r="Q15" s="91"/>
      <c r="R15" s="91"/>
      <c r="S15" s="91"/>
      <c r="T15" s="86">
        <v>244.0</v>
      </c>
      <c r="U15" s="124" t="str">
        <f t="shared" si="10"/>
        <v>17:12 Bullet shot Cup (Чехия) AVTOMAT  - (Финляндия) YOSEN</v>
      </c>
      <c r="V15" s="87" t="str">
        <f t="shared" si="11"/>
        <v>1:1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0.7194444444444444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AVTOMAT</v>
      </c>
      <c r="F16" s="117" t="str">
        <f t="shared" si="7"/>
        <v>YOSEN</v>
      </c>
      <c r="G16" s="115">
        <f t="shared" si="8"/>
        <v>3</v>
      </c>
      <c r="H16" s="117"/>
      <c r="I16" s="115">
        <f t="shared" si="9"/>
        <v>1</v>
      </c>
      <c r="J16" s="117"/>
      <c r="K16" s="121">
        <v>3.0</v>
      </c>
      <c r="L16" s="125">
        <v>1.0</v>
      </c>
      <c r="M16" s="123"/>
      <c r="N16" s="91"/>
      <c r="O16" s="91"/>
      <c r="P16" s="91"/>
      <c r="Q16" s="91"/>
      <c r="R16" s="91"/>
      <c r="S16" s="91"/>
      <c r="T16" s="86">
        <v>245.0</v>
      </c>
      <c r="U16" s="124" t="str">
        <f t="shared" si="10"/>
        <v>17:16 Bullet shot Cup (Чехия) AVTOMAT  - (Финляндия) YOSEN</v>
      </c>
      <c r="V16" s="87" t="str">
        <f t="shared" si="11"/>
        <v>3:1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0.7222222222222222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AVTOMAT</v>
      </c>
      <c r="F17" s="117" t="str">
        <f t="shared" si="7"/>
        <v>YOSEN</v>
      </c>
      <c r="G17" s="115">
        <f t="shared" si="8"/>
        <v>2</v>
      </c>
      <c r="H17" s="117"/>
      <c r="I17" s="115">
        <f t="shared" si="9"/>
        <v>3</v>
      </c>
      <c r="J17" s="117"/>
      <c r="K17" s="117">
        <v>2.0</v>
      </c>
      <c r="L17" s="117">
        <v>3.0</v>
      </c>
      <c r="M17" s="123"/>
      <c r="N17" s="91"/>
      <c r="O17" s="91"/>
      <c r="P17" s="91"/>
      <c r="Q17" s="91"/>
      <c r="R17" s="91"/>
      <c r="S17" s="91"/>
      <c r="T17" s="86">
        <v>246.0</v>
      </c>
      <c r="U17" s="124" t="str">
        <f t="shared" si="10"/>
        <v>17:20 Bullet shot Cup (Чехия) AVTOMAT  - (Финляндия) YOSEN</v>
      </c>
      <c r="V17" s="87" t="str">
        <f t="shared" si="11"/>
        <v>2:3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0.725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AVTOMAT</v>
      </c>
      <c r="F18" s="117" t="str">
        <f t="shared" ref="F18:F23" si="15">$E$4</f>
        <v>Pudge</v>
      </c>
      <c r="G18" s="115">
        <f t="shared" si="8"/>
        <v>1</v>
      </c>
      <c r="H18" s="117"/>
      <c r="I18" s="115">
        <f t="shared" si="9"/>
        <v>2</v>
      </c>
      <c r="J18" s="117"/>
      <c r="K18" s="120">
        <v>1.0</v>
      </c>
      <c r="L18" s="122">
        <v>2.0</v>
      </c>
      <c r="M18" s="123"/>
      <c r="N18" s="130"/>
      <c r="O18" s="130"/>
      <c r="P18" s="91"/>
      <c r="Q18" s="130"/>
      <c r="R18" s="130"/>
      <c r="S18" s="91"/>
      <c r="T18" s="86">
        <v>247.0</v>
      </c>
      <c r="U18" s="124" t="str">
        <f t="shared" si="10"/>
        <v>17:24 Bullet shot Cup (Чехия) AVTOMAT  - (Швеция) Pudge</v>
      </c>
      <c r="V18" s="87" t="str">
        <f t="shared" si="11"/>
        <v>1:2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0.7277777777777777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AVTOMAT</v>
      </c>
      <c r="F19" s="117" t="str">
        <f t="shared" si="15"/>
        <v>Pudge</v>
      </c>
      <c r="G19" s="115">
        <f t="shared" si="8"/>
        <v>2</v>
      </c>
      <c r="H19" s="117"/>
      <c r="I19" s="115">
        <f t="shared" ref="I19:I23" si="16">SUM(L19,O19)</f>
        <v>1</v>
      </c>
      <c r="J19" s="117"/>
      <c r="K19" s="121">
        <v>2.0</v>
      </c>
      <c r="L19" s="125">
        <v>1.0</v>
      </c>
      <c r="M19" s="123"/>
      <c r="N19" s="130"/>
      <c r="O19" s="130"/>
      <c r="P19" s="91"/>
      <c r="Q19" s="130"/>
      <c r="R19" s="130"/>
      <c r="S19" s="91"/>
      <c r="T19" s="86">
        <v>248.0</v>
      </c>
      <c r="U19" s="124" t="str">
        <f t="shared" si="10"/>
        <v>17:28 Bullet shot Cup (Чехия) AVTOMAT  - (Швеция) Pudge</v>
      </c>
      <c r="V19" s="87" t="str">
        <f t="shared" si="11"/>
        <v>2:1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0.7305555555555555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AVTOMAT</v>
      </c>
      <c r="F20" s="117" t="str">
        <f t="shared" si="15"/>
        <v>Pudge</v>
      </c>
      <c r="G20" s="115">
        <f t="shared" si="8"/>
        <v>2</v>
      </c>
      <c r="H20" s="117"/>
      <c r="I20" s="115">
        <f t="shared" si="16"/>
        <v>1</v>
      </c>
      <c r="J20" s="117"/>
      <c r="K20" s="121">
        <v>2.0</v>
      </c>
      <c r="L20" s="125">
        <v>1.0</v>
      </c>
      <c r="M20" s="123"/>
      <c r="N20" s="130"/>
      <c r="O20" s="130"/>
      <c r="P20" s="91"/>
      <c r="Q20" s="130"/>
      <c r="R20" s="130"/>
      <c r="S20" s="91"/>
      <c r="T20" s="86">
        <v>249.0</v>
      </c>
      <c r="U20" s="124" t="str">
        <f t="shared" si="10"/>
        <v>17:32 Bullet shot Cup (Чехия) AVTOMAT  - (Швеция) Pudge</v>
      </c>
      <c r="V20" s="87" t="str">
        <f t="shared" si="11"/>
        <v>2:1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0.7333333333333333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YOSEN</v>
      </c>
      <c r="F21" s="117" t="str">
        <f t="shared" si="15"/>
        <v>Pudge</v>
      </c>
      <c r="G21" s="115">
        <f t="shared" si="8"/>
        <v>2</v>
      </c>
      <c r="H21" s="117"/>
      <c r="I21" s="115">
        <f t="shared" si="16"/>
        <v>2</v>
      </c>
      <c r="J21" s="117"/>
      <c r="K21" s="121">
        <v>2.0</v>
      </c>
      <c r="L21" s="125">
        <v>2.0</v>
      </c>
      <c r="M21" s="123"/>
      <c r="N21" s="130"/>
      <c r="O21" s="130"/>
      <c r="P21" s="91"/>
      <c r="Q21" s="130"/>
      <c r="R21" s="130"/>
      <c r="S21" s="91"/>
      <c r="T21" s="86">
        <v>250.0</v>
      </c>
      <c r="U21" s="124" t="str">
        <f t="shared" si="10"/>
        <v>17:36 Bullet shot Cup (Финляндия) YOSEN  - (Швеция) Pudge</v>
      </c>
      <c r="V21" s="87" t="str">
        <f t="shared" si="11"/>
        <v>2:2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0.7361111111111112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YOSEN</v>
      </c>
      <c r="F22" s="117" t="str">
        <f t="shared" si="15"/>
        <v>Pudge</v>
      </c>
      <c r="G22" s="115">
        <f t="shared" si="8"/>
        <v>2</v>
      </c>
      <c r="H22" s="117"/>
      <c r="I22" s="115">
        <f t="shared" si="16"/>
        <v>3</v>
      </c>
      <c r="J22" s="117"/>
      <c r="K22" s="121">
        <v>2.0</v>
      </c>
      <c r="L22" s="125">
        <v>3.0</v>
      </c>
      <c r="M22" s="123"/>
      <c r="N22" s="130"/>
      <c r="O22" s="130"/>
      <c r="P22" s="91"/>
      <c r="Q22" s="130"/>
      <c r="R22" s="130"/>
      <c r="S22" s="91"/>
      <c r="T22" s="86">
        <v>251.0</v>
      </c>
      <c r="U22" s="124" t="str">
        <f t="shared" si="10"/>
        <v>17:40 Bullet shot Cup (Финляндия) YOSEN  - (Швеция) Pudge</v>
      </c>
      <c r="V22" s="87" t="str">
        <f t="shared" si="11"/>
        <v>2:3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0.7388888888888889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YOSEN</v>
      </c>
      <c r="F23" s="117" t="str">
        <f t="shared" si="15"/>
        <v>Pudge</v>
      </c>
      <c r="G23" s="115">
        <f t="shared" si="8"/>
        <v>0</v>
      </c>
      <c r="H23" s="117"/>
      <c r="I23" s="115">
        <f t="shared" si="16"/>
        <v>0</v>
      </c>
      <c r="J23" s="117"/>
      <c r="K23" s="117">
        <v>0.0</v>
      </c>
      <c r="L23" s="117">
        <v>0.0</v>
      </c>
      <c r="M23" s="123"/>
      <c r="N23" s="91"/>
      <c r="O23" s="91"/>
      <c r="P23" s="91"/>
      <c r="Q23" s="91"/>
      <c r="R23" s="91"/>
      <c r="S23" s="91"/>
      <c r="T23" s="86">
        <v>252.0</v>
      </c>
      <c r="U23" s="124" t="str">
        <f t="shared" si="10"/>
        <v>17:44 Bullet shot Cup (Финляндия) YOSEN  - (Швеция) Pudge</v>
      </c>
      <c r="V23" s="87" t="str">
        <f t="shared" si="11"/>
        <v>0:0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0.7416666666666667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YOSEN</v>
      </c>
      <c r="F24" s="126" t="str">
        <f t="shared" ref="F24:F29" si="20">$E$6</f>
        <v>AVTOMAT</v>
      </c>
      <c r="G24" s="115">
        <f t="shared" si="8"/>
        <v>1</v>
      </c>
      <c r="H24" s="117"/>
      <c r="I24" s="115">
        <f t="shared" ref="I24:I30" si="21">SUM(L24)</f>
        <v>1</v>
      </c>
      <c r="J24" s="117"/>
      <c r="K24" s="120">
        <v>1.0</v>
      </c>
      <c r="L24" s="122">
        <v>1.0</v>
      </c>
      <c r="M24" s="91"/>
      <c r="N24" s="91"/>
      <c r="O24" s="91"/>
      <c r="P24" s="91"/>
      <c r="Q24" s="91"/>
      <c r="R24" s="91"/>
      <c r="S24" s="91"/>
      <c r="T24" s="86">
        <v>253.0</v>
      </c>
      <c r="U24" s="124" t="str">
        <f t="shared" si="10"/>
        <v>17:48 Bullet shot Cup (Финляндия) YOSEN  - (Чехия) AVTOMAT</v>
      </c>
      <c r="V24" s="87" t="str">
        <f t="shared" si="11"/>
        <v>1:1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0.7444444444444445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YOSEN</v>
      </c>
      <c r="F25" s="126" t="str">
        <f t="shared" si="20"/>
        <v>AVTOMAT</v>
      </c>
      <c r="G25" s="115">
        <f t="shared" si="8"/>
        <v>2</v>
      </c>
      <c r="H25" s="117"/>
      <c r="I25" s="115">
        <f t="shared" si="21"/>
        <v>2</v>
      </c>
      <c r="J25" s="117"/>
      <c r="K25" s="121">
        <v>2.0</v>
      </c>
      <c r="L25" s="125">
        <v>2.0</v>
      </c>
      <c r="M25" s="91"/>
      <c r="N25" s="91"/>
      <c r="O25" s="91"/>
      <c r="P25" s="91"/>
      <c r="Q25" s="91"/>
      <c r="R25" s="91"/>
      <c r="S25" s="91"/>
      <c r="T25" s="86">
        <v>254.0</v>
      </c>
      <c r="U25" s="124" t="str">
        <f t="shared" si="10"/>
        <v>17:52 Bullet shot Cup (Финляндия) YOSEN  - (Чехия) AVTOMAT</v>
      </c>
      <c r="V25" s="87" t="str">
        <f t="shared" si="11"/>
        <v>2:2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0.7472222222222222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YOSEN</v>
      </c>
      <c r="F26" s="126" t="str">
        <f t="shared" si="20"/>
        <v>AVTOMAT</v>
      </c>
      <c r="G26" s="115">
        <f t="shared" si="8"/>
        <v>0</v>
      </c>
      <c r="H26" s="117"/>
      <c r="I26" s="115">
        <f t="shared" si="21"/>
        <v>1</v>
      </c>
      <c r="J26" s="117"/>
      <c r="K26" s="121">
        <v>0.0</v>
      </c>
      <c r="L26" s="125">
        <v>1.0</v>
      </c>
      <c r="M26" s="91"/>
      <c r="N26" s="91"/>
      <c r="O26" s="91"/>
      <c r="P26" s="91"/>
      <c r="Q26" s="91"/>
      <c r="R26" s="91"/>
      <c r="S26" s="91"/>
      <c r="T26" s="86">
        <v>255.0</v>
      </c>
      <c r="U26" s="124" t="str">
        <f t="shared" si="10"/>
        <v>17:56 Bullet shot Cup (Финляндия) YOSEN  - (Чехия) AVTOMAT</v>
      </c>
      <c r="V26" s="87" t="str">
        <f t="shared" si="11"/>
        <v>0:1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0.75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Pudge</v>
      </c>
      <c r="F27" s="126" t="str">
        <f t="shared" si="20"/>
        <v>AVTOMAT</v>
      </c>
      <c r="G27" s="115">
        <f t="shared" si="8"/>
        <v>0</v>
      </c>
      <c r="H27" s="117"/>
      <c r="I27" s="115">
        <f t="shared" si="21"/>
        <v>1</v>
      </c>
      <c r="J27" s="117"/>
      <c r="K27" s="121">
        <v>0.0</v>
      </c>
      <c r="L27" s="125">
        <v>1.0</v>
      </c>
      <c r="M27" s="91"/>
      <c r="N27" s="91"/>
      <c r="O27" s="91"/>
      <c r="P27" s="91"/>
      <c r="Q27" s="91"/>
      <c r="R27" s="91"/>
      <c r="S27" s="91"/>
      <c r="T27" s="86">
        <v>256.0</v>
      </c>
      <c r="U27" s="124" t="str">
        <f t="shared" si="10"/>
        <v>18:00 Bullet shot Cup (Швеция) Pudge  - (Чехия) AVTOMAT</v>
      </c>
      <c r="V27" s="87" t="str">
        <f t="shared" si="11"/>
        <v>0:1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0.7527777777777778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Pudge</v>
      </c>
      <c r="F28" s="126" t="str">
        <f t="shared" si="20"/>
        <v>AVTOMAT</v>
      </c>
      <c r="G28" s="115">
        <f t="shared" si="8"/>
        <v>2</v>
      </c>
      <c r="H28" s="117"/>
      <c r="I28" s="115">
        <f t="shared" si="21"/>
        <v>1</v>
      </c>
      <c r="J28" s="117"/>
      <c r="K28" s="121">
        <v>2.0</v>
      </c>
      <c r="L28" s="125">
        <v>1.0</v>
      </c>
      <c r="M28" s="91"/>
      <c r="N28" s="91"/>
      <c r="O28" s="91"/>
      <c r="P28" s="91"/>
      <c r="Q28" s="91"/>
      <c r="R28" s="91"/>
      <c r="S28" s="91"/>
      <c r="T28" s="86">
        <v>257.0</v>
      </c>
      <c r="U28" s="124" t="str">
        <f t="shared" si="10"/>
        <v>18:04 Bullet shot Cup (Швеция) Pudge  - (Чехия) AVTOMAT</v>
      </c>
      <c r="V28" s="87" t="str">
        <f t="shared" si="11"/>
        <v>2:1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0.7555555555555555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Pudge</v>
      </c>
      <c r="F29" s="126" t="str">
        <f t="shared" si="20"/>
        <v>AVTOMAT</v>
      </c>
      <c r="G29" s="115">
        <f t="shared" si="8"/>
        <v>3</v>
      </c>
      <c r="H29" s="117"/>
      <c r="I29" s="115">
        <f t="shared" si="21"/>
        <v>1</v>
      </c>
      <c r="J29" s="117"/>
      <c r="K29" s="117">
        <v>3.0</v>
      </c>
      <c r="L29" s="117">
        <v>1.0</v>
      </c>
      <c r="M29" s="91"/>
      <c r="N29" s="91"/>
      <c r="O29" s="91"/>
      <c r="P29" s="91"/>
      <c r="Q29" s="91"/>
      <c r="R29" s="91"/>
      <c r="S29" s="91"/>
      <c r="T29" s="86">
        <v>258.0</v>
      </c>
      <c r="U29" s="124" t="str">
        <f t="shared" si="10"/>
        <v>18:08 Bullet shot Cup (Швеция) Pudge  - (Чехия) AVTOMAT</v>
      </c>
      <c r="V29" s="87" t="str">
        <f t="shared" si="11"/>
        <v>3:1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0.7583333333333333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Pudge</v>
      </c>
      <c r="F30" s="117" t="str">
        <f t="shared" ref="F30:F35" si="25">$E$5</f>
        <v>YOSEN</v>
      </c>
      <c r="G30" s="115">
        <f t="shared" si="8"/>
        <v>3</v>
      </c>
      <c r="H30" s="117"/>
      <c r="I30" s="115">
        <f t="shared" si="21"/>
        <v>1</v>
      </c>
      <c r="J30" s="117"/>
      <c r="K30" s="120">
        <v>3.0</v>
      </c>
      <c r="L30" s="122">
        <v>1.0</v>
      </c>
      <c r="M30" s="91"/>
      <c r="N30" s="91"/>
      <c r="O30" s="91"/>
      <c r="P30" s="91"/>
      <c r="Q30" s="91"/>
      <c r="R30" s="91"/>
      <c r="S30" s="91"/>
      <c r="T30" s="86">
        <v>259.0</v>
      </c>
      <c r="U30" s="124" t="str">
        <f t="shared" si="10"/>
        <v>18:12 Bullet shot Cup (Швеция) Pudge  - (Финляндия) YOSEN</v>
      </c>
      <c r="V30" s="87" t="str">
        <f t="shared" si="11"/>
        <v>3:1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0.7611111111111111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Pudge</v>
      </c>
      <c r="F31" s="117" t="str">
        <f t="shared" si="25"/>
        <v>YOSEN</v>
      </c>
      <c r="G31" s="115">
        <f t="shared" si="8"/>
        <v>2</v>
      </c>
      <c r="H31" s="117"/>
      <c r="I31" s="115">
        <f t="shared" ref="I31:I35" si="26">SUM(L31,O31)</f>
        <v>2</v>
      </c>
      <c r="J31" s="117"/>
      <c r="K31" s="121">
        <v>2.0</v>
      </c>
      <c r="L31" s="125">
        <v>2.0</v>
      </c>
      <c r="M31" s="91"/>
      <c r="N31" s="91"/>
      <c r="O31" s="91"/>
      <c r="P31" s="91"/>
      <c r="Q31" s="91"/>
      <c r="R31" s="91"/>
      <c r="S31" s="91"/>
      <c r="T31" s="86">
        <v>260.0</v>
      </c>
      <c r="U31" s="124" t="str">
        <f t="shared" si="10"/>
        <v>18:16 Bullet shot Cup (Швеция) Pudge  - (Финляндия) YOSEN</v>
      </c>
      <c r="V31" s="87" t="str">
        <f t="shared" si="11"/>
        <v>2:2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0.7638888888888888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Pudge</v>
      </c>
      <c r="F32" s="117" t="str">
        <f t="shared" si="25"/>
        <v>YOSEN</v>
      </c>
      <c r="G32" s="115">
        <f t="shared" si="8"/>
        <v>2</v>
      </c>
      <c r="H32" s="117"/>
      <c r="I32" s="115">
        <f t="shared" si="26"/>
        <v>0</v>
      </c>
      <c r="J32" s="117"/>
      <c r="K32" s="121">
        <v>2.0</v>
      </c>
      <c r="L32" s="125">
        <v>0.0</v>
      </c>
      <c r="M32" s="91"/>
      <c r="N32" s="91"/>
      <c r="O32" s="91"/>
      <c r="P32" s="91"/>
      <c r="Q32" s="91"/>
      <c r="R32" s="91"/>
      <c r="S32" s="91"/>
      <c r="T32" s="86">
        <v>261.0</v>
      </c>
      <c r="U32" s="124" t="str">
        <f t="shared" si="10"/>
        <v>18:20 Bullet shot Cup (Швеция) Pudge  - (Финляндия) YOSEN</v>
      </c>
      <c r="V32" s="87" t="str">
        <f t="shared" si="11"/>
        <v>2:0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0.7666666666666667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AVTOMAT</v>
      </c>
      <c r="F33" s="117" t="str">
        <f t="shared" si="25"/>
        <v>YOSEN</v>
      </c>
      <c r="G33" s="115">
        <f t="shared" si="8"/>
        <v>1</v>
      </c>
      <c r="H33" s="117"/>
      <c r="I33" s="115">
        <f t="shared" si="26"/>
        <v>1</v>
      </c>
      <c r="J33" s="117"/>
      <c r="K33" s="121">
        <v>1.0</v>
      </c>
      <c r="L33" s="125">
        <v>1.0</v>
      </c>
      <c r="M33" s="91"/>
      <c r="N33" s="91"/>
      <c r="O33" s="91"/>
      <c r="P33" s="91"/>
      <c r="Q33" s="91"/>
      <c r="R33" s="91"/>
      <c r="S33" s="91"/>
      <c r="T33" s="86">
        <v>262.0</v>
      </c>
      <c r="U33" s="124" t="str">
        <f t="shared" si="10"/>
        <v>18:24 Bullet shot Cup (Чехия) AVTOMAT  - (Финляндия) YOSEN</v>
      </c>
      <c r="V33" s="87" t="str">
        <f t="shared" si="11"/>
        <v>1:1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0.7694444444444445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AVTOMAT</v>
      </c>
      <c r="F34" s="117" t="str">
        <f t="shared" si="25"/>
        <v>YOSEN</v>
      </c>
      <c r="G34" s="115">
        <f t="shared" si="8"/>
        <v>2</v>
      </c>
      <c r="H34" s="117"/>
      <c r="I34" s="115">
        <f t="shared" si="26"/>
        <v>2</v>
      </c>
      <c r="J34" s="117"/>
      <c r="K34" s="121">
        <v>2.0</v>
      </c>
      <c r="L34" s="125">
        <v>2.0</v>
      </c>
      <c r="M34" s="91"/>
      <c r="N34" s="91"/>
      <c r="O34" s="91"/>
      <c r="P34" s="91"/>
      <c r="Q34" s="91"/>
      <c r="R34" s="91"/>
      <c r="S34" s="91"/>
      <c r="T34" s="86">
        <v>263.0</v>
      </c>
      <c r="U34" s="124" t="str">
        <f t="shared" si="10"/>
        <v>18:28 Bullet shot Cup (Чехия) AVTOMAT  - (Финляндия) YOSEN</v>
      </c>
      <c r="V34" s="87" t="str">
        <f t="shared" si="11"/>
        <v>2:2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0.7722222222222223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AVTOMAT</v>
      </c>
      <c r="F35" s="117" t="str">
        <f t="shared" si="25"/>
        <v>YOSEN</v>
      </c>
      <c r="G35" s="115">
        <f t="shared" si="8"/>
        <v>1</v>
      </c>
      <c r="H35" s="117"/>
      <c r="I35" s="115">
        <f t="shared" si="26"/>
        <v>1</v>
      </c>
      <c r="J35" s="117"/>
      <c r="K35" s="117">
        <v>1.0</v>
      </c>
      <c r="L35" s="117">
        <v>1.0</v>
      </c>
      <c r="M35" s="91"/>
      <c r="N35" s="91"/>
      <c r="O35" s="91"/>
      <c r="P35" s="91"/>
      <c r="Q35" s="91"/>
      <c r="R35" s="91"/>
      <c r="S35" s="91"/>
      <c r="T35" s="86">
        <v>264.0</v>
      </c>
      <c r="U35" s="124" t="str">
        <f t="shared" si="10"/>
        <v>18:32 Bullet shot Cup (Чехия) AVTOMAT  - (Финляндия) YOSEN</v>
      </c>
      <c r="V35" s="87" t="str">
        <f t="shared" si="11"/>
        <v>1:1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0.775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AVTOMAT</v>
      </c>
      <c r="F36" s="117" t="str">
        <f t="shared" ref="F36:F41" si="30">$E$4</f>
        <v>Pudge</v>
      </c>
      <c r="G36" s="115">
        <f t="shared" si="8"/>
        <v>2</v>
      </c>
      <c r="H36" s="117"/>
      <c r="I36" s="115">
        <f t="shared" ref="I36:I42" si="31">SUM(L36)</f>
        <v>0</v>
      </c>
      <c r="J36" s="117"/>
      <c r="K36" s="120">
        <v>2.0</v>
      </c>
      <c r="L36" s="122">
        <v>0.0</v>
      </c>
      <c r="M36" s="91"/>
      <c r="N36" s="91"/>
      <c r="O36" s="91"/>
      <c r="P36" s="91"/>
      <c r="Q36" s="91"/>
      <c r="R36" s="91"/>
      <c r="S36" s="91"/>
      <c r="T36" s="86">
        <v>265.0</v>
      </c>
      <c r="U36" s="124" t="str">
        <f t="shared" si="10"/>
        <v>18:36 Bullet shot Cup (Чехия) AVTOMAT  - (Швеция) Pudge</v>
      </c>
      <c r="V36" s="87" t="str">
        <f t="shared" si="11"/>
        <v>2:0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0.7777777777777778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AVTOMAT</v>
      </c>
      <c r="F37" s="117" t="str">
        <f t="shared" si="30"/>
        <v>Pudge</v>
      </c>
      <c r="G37" s="115">
        <f t="shared" si="8"/>
        <v>2</v>
      </c>
      <c r="H37" s="117"/>
      <c r="I37" s="115">
        <f t="shared" si="31"/>
        <v>1</v>
      </c>
      <c r="J37" s="117"/>
      <c r="K37" s="121">
        <v>2.0</v>
      </c>
      <c r="L37" s="125">
        <v>1.0</v>
      </c>
      <c r="M37" s="91"/>
      <c r="N37" s="91"/>
      <c r="O37" s="91"/>
      <c r="P37" s="91"/>
      <c r="Q37" s="91"/>
      <c r="R37" s="91"/>
      <c r="S37" s="91"/>
      <c r="T37" s="86">
        <v>266.0</v>
      </c>
      <c r="U37" s="124" t="str">
        <f t="shared" si="10"/>
        <v>18:40 Bullet shot Cup (Чехия) AVTOMAT  - (Швеция) Pudge</v>
      </c>
      <c r="V37" s="87" t="str">
        <f t="shared" si="11"/>
        <v>2:1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0.7805555555555556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AVTOMAT</v>
      </c>
      <c r="F38" s="117" t="str">
        <f t="shared" si="30"/>
        <v>Pudge</v>
      </c>
      <c r="G38" s="115">
        <f t="shared" si="8"/>
        <v>1</v>
      </c>
      <c r="H38" s="117"/>
      <c r="I38" s="115">
        <f t="shared" si="31"/>
        <v>1</v>
      </c>
      <c r="J38" s="117"/>
      <c r="K38" s="121">
        <v>1.0</v>
      </c>
      <c r="L38" s="125">
        <v>1.0</v>
      </c>
      <c r="M38" s="91"/>
      <c r="N38" s="91"/>
      <c r="O38" s="91"/>
      <c r="P38" s="91"/>
      <c r="Q38" s="91"/>
      <c r="R38" s="91"/>
      <c r="S38" s="91"/>
      <c r="T38" s="86">
        <v>267.0</v>
      </c>
      <c r="U38" s="124" t="str">
        <f t="shared" si="10"/>
        <v>18:44 Bullet shot Cup (Чехия) AVTOMAT  - (Швеция) Pudge</v>
      </c>
      <c r="V38" s="87" t="str">
        <f t="shared" si="11"/>
        <v>1:1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0.7833333333333333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YOSEN</v>
      </c>
      <c r="F39" s="117" t="str">
        <f t="shared" si="30"/>
        <v>Pudge</v>
      </c>
      <c r="G39" s="115">
        <f t="shared" si="8"/>
        <v>0</v>
      </c>
      <c r="H39" s="117"/>
      <c r="I39" s="115">
        <f t="shared" si="31"/>
        <v>1</v>
      </c>
      <c r="J39" s="117"/>
      <c r="K39" s="121">
        <v>0.0</v>
      </c>
      <c r="L39" s="125">
        <v>1.0</v>
      </c>
      <c r="M39" s="91"/>
      <c r="N39" s="91"/>
      <c r="O39" s="91"/>
      <c r="P39" s="91"/>
      <c r="Q39" s="91"/>
      <c r="R39" s="91"/>
      <c r="S39" s="91"/>
      <c r="T39" s="86">
        <v>268.0</v>
      </c>
      <c r="U39" s="124" t="str">
        <f t="shared" si="10"/>
        <v>18:48 Bullet shot Cup (Финляндия) YOSEN  - (Швеция) Pudge</v>
      </c>
      <c r="V39" s="87" t="str">
        <f t="shared" si="11"/>
        <v>0:1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0.7861111111111111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YOSEN</v>
      </c>
      <c r="F40" s="117" t="str">
        <f t="shared" si="30"/>
        <v>Pudge</v>
      </c>
      <c r="G40" s="115">
        <f t="shared" si="8"/>
        <v>1</v>
      </c>
      <c r="H40" s="117"/>
      <c r="I40" s="115">
        <f t="shared" si="31"/>
        <v>2</v>
      </c>
      <c r="J40" s="117"/>
      <c r="K40" s="121">
        <v>1.0</v>
      </c>
      <c r="L40" s="125">
        <v>2.0</v>
      </c>
      <c r="M40" s="91"/>
      <c r="N40" s="91"/>
      <c r="O40" s="91"/>
      <c r="P40" s="91"/>
      <c r="Q40" s="91"/>
      <c r="R40" s="91"/>
      <c r="S40" s="91"/>
      <c r="T40" s="86">
        <v>269.0</v>
      </c>
      <c r="U40" s="124" t="str">
        <f t="shared" si="10"/>
        <v>18:52 Bullet shot Cup (Финляндия) YOSEN  - (Швеция) Pudge</v>
      </c>
      <c r="V40" s="87" t="str">
        <f t="shared" si="11"/>
        <v>1:2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0.7888888888888889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YOSEN</v>
      </c>
      <c r="F41" s="117" t="str">
        <f t="shared" si="30"/>
        <v>Pudge</v>
      </c>
      <c r="G41" s="115">
        <f t="shared" si="8"/>
        <v>0</v>
      </c>
      <c r="H41" s="117"/>
      <c r="I41" s="115">
        <f t="shared" si="31"/>
        <v>2</v>
      </c>
      <c r="J41" s="117"/>
      <c r="K41" s="117">
        <v>0.0</v>
      </c>
      <c r="L41" s="117">
        <v>2.0</v>
      </c>
      <c r="M41" s="91"/>
      <c r="N41" s="91"/>
      <c r="O41" s="91"/>
      <c r="P41" s="91"/>
      <c r="Q41" s="91"/>
      <c r="R41" s="91"/>
      <c r="S41" s="91"/>
      <c r="T41" s="86">
        <v>270.0</v>
      </c>
      <c r="U41" s="124" t="str">
        <f t="shared" si="10"/>
        <v>18:56 Bullet shot Cup (Финляндия) YOSEN  - (Швеция) Pudge</v>
      </c>
      <c r="V41" s="87" t="str">
        <f t="shared" si="11"/>
        <v>0:2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0.7916666666666666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YOSEN</v>
      </c>
      <c r="F42" s="117" t="str">
        <f t="shared" ref="F42:F47" si="35">$E$6</f>
        <v>AVTOMAT</v>
      </c>
      <c r="G42" s="115">
        <f t="shared" si="8"/>
        <v>1</v>
      </c>
      <c r="H42" s="117"/>
      <c r="I42" s="115">
        <f t="shared" si="31"/>
        <v>2</v>
      </c>
      <c r="J42" s="117"/>
      <c r="K42" s="120">
        <v>1.0</v>
      </c>
      <c r="L42" s="122">
        <v>2.0</v>
      </c>
      <c r="M42" s="91"/>
      <c r="N42" s="91"/>
      <c r="O42" s="91"/>
      <c r="P42" s="91"/>
      <c r="Q42" s="91"/>
      <c r="R42" s="91"/>
      <c r="S42" s="91"/>
      <c r="T42" s="86">
        <v>271.0</v>
      </c>
      <c r="U42" s="124" t="str">
        <f t="shared" si="10"/>
        <v>19:00 Bullet shot Cup (Финляндия) YOSEN  - (Чехия) AVTOMAT</v>
      </c>
      <c r="V42" s="87" t="str">
        <f t="shared" si="11"/>
        <v>1:2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0.7944444444444444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YOSEN</v>
      </c>
      <c r="F43" s="117" t="str">
        <f t="shared" si="35"/>
        <v>AVTOMAT</v>
      </c>
      <c r="G43" s="115">
        <f t="shared" si="8"/>
        <v>1</v>
      </c>
      <c r="H43" s="117"/>
      <c r="I43" s="115">
        <f t="shared" ref="I43:I47" si="36">SUM(L43,O43)</f>
        <v>2</v>
      </c>
      <c r="J43" s="117"/>
      <c r="K43" s="121">
        <v>1.0</v>
      </c>
      <c r="L43" s="125">
        <v>2.0</v>
      </c>
      <c r="M43" s="91"/>
      <c r="N43" s="91"/>
      <c r="O43" s="91"/>
      <c r="P43" s="91"/>
      <c r="Q43" s="91"/>
      <c r="R43" s="91"/>
      <c r="S43" s="91"/>
      <c r="T43" s="86">
        <v>272.0</v>
      </c>
      <c r="U43" s="124" t="str">
        <f t="shared" si="10"/>
        <v>19:04 Bullet shot Cup (Финляндия) YOSEN  - (Чехия) AVTOMAT</v>
      </c>
      <c r="V43" s="87" t="str">
        <f t="shared" si="11"/>
        <v>1:2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0.7972222222222223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YOSEN</v>
      </c>
      <c r="F44" s="117" t="str">
        <f t="shared" si="35"/>
        <v>AVTOMAT</v>
      </c>
      <c r="G44" s="115">
        <f t="shared" si="8"/>
        <v>2</v>
      </c>
      <c r="H44" s="117"/>
      <c r="I44" s="115">
        <f t="shared" si="36"/>
        <v>0</v>
      </c>
      <c r="J44" s="117"/>
      <c r="K44" s="121">
        <v>2.0</v>
      </c>
      <c r="L44" s="125">
        <v>0.0</v>
      </c>
      <c r="M44" s="91"/>
      <c r="N44" s="91"/>
      <c r="O44" s="91"/>
      <c r="P44" s="91"/>
      <c r="Q44" s="91"/>
      <c r="R44" s="91"/>
      <c r="S44" s="91"/>
      <c r="T44" s="86">
        <v>273.0</v>
      </c>
      <c r="U44" s="124" t="str">
        <f t="shared" si="10"/>
        <v>19:08 Bullet shot Cup (Финляндия) YOSEN  - (Чехия) AVTOMAT</v>
      </c>
      <c r="V44" s="87" t="str">
        <f t="shared" si="11"/>
        <v>2:0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0.8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Pudge</v>
      </c>
      <c r="F45" s="117" t="str">
        <f t="shared" si="35"/>
        <v>AVTOMAT</v>
      </c>
      <c r="G45" s="115">
        <f t="shared" si="8"/>
        <v>1</v>
      </c>
      <c r="H45" s="117"/>
      <c r="I45" s="115">
        <f t="shared" si="36"/>
        <v>0</v>
      </c>
      <c r="J45" s="117"/>
      <c r="K45" s="121">
        <v>1.0</v>
      </c>
      <c r="L45" s="125">
        <v>0.0</v>
      </c>
      <c r="M45" s="91"/>
      <c r="N45" s="91"/>
      <c r="O45" s="91"/>
      <c r="P45" s="91"/>
      <c r="Q45" s="91"/>
      <c r="R45" s="91"/>
      <c r="S45" s="91"/>
      <c r="T45" s="86">
        <v>274.0</v>
      </c>
      <c r="U45" s="124" t="str">
        <f t="shared" si="10"/>
        <v>19:12 Bullet shot Cup (Швеция) Pudge  - (Чехия) AVTOMAT</v>
      </c>
      <c r="V45" s="87" t="str">
        <f t="shared" si="11"/>
        <v>1:0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0.8027777777777778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Pudge</v>
      </c>
      <c r="F46" s="117" t="str">
        <f t="shared" si="35"/>
        <v>AVTOMAT</v>
      </c>
      <c r="G46" s="115">
        <f t="shared" si="8"/>
        <v>2</v>
      </c>
      <c r="H46" s="117"/>
      <c r="I46" s="115">
        <f t="shared" si="36"/>
        <v>2</v>
      </c>
      <c r="J46" s="117"/>
      <c r="K46" s="121">
        <v>2.0</v>
      </c>
      <c r="L46" s="125">
        <v>2.0</v>
      </c>
      <c r="M46" s="91"/>
      <c r="N46" s="91"/>
      <c r="O46" s="91"/>
      <c r="P46" s="91"/>
      <c r="Q46" s="91"/>
      <c r="R46" s="91"/>
      <c r="S46" s="91"/>
      <c r="T46" s="86">
        <v>275.0</v>
      </c>
      <c r="U46" s="124" t="str">
        <f t="shared" si="10"/>
        <v>19:16 Bullet shot Cup (Швеция) Pudge  - (Чехия) AVTOMAT</v>
      </c>
      <c r="V46" s="87" t="str">
        <f t="shared" si="11"/>
        <v>2:2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0.8055555555555556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Pudge</v>
      </c>
      <c r="F47" s="117" t="str">
        <f t="shared" si="35"/>
        <v>AVTOMAT</v>
      </c>
      <c r="G47" s="115">
        <f t="shared" si="8"/>
        <v>0</v>
      </c>
      <c r="H47" s="117"/>
      <c r="I47" s="115">
        <f t="shared" si="36"/>
        <v>1</v>
      </c>
      <c r="J47" s="117"/>
      <c r="K47" s="117">
        <v>0.0</v>
      </c>
      <c r="L47" s="117">
        <v>1.0</v>
      </c>
      <c r="M47" s="91"/>
      <c r="N47" s="91"/>
      <c r="O47" s="91"/>
      <c r="P47" s="91"/>
      <c r="Q47" s="91"/>
      <c r="R47" s="91"/>
      <c r="S47" s="91"/>
      <c r="T47" s="86">
        <v>276.0</v>
      </c>
      <c r="U47" s="124" t="str">
        <f t="shared" si="10"/>
        <v>19:20 Bullet shot Cup (Швеция) Pudge  - (Чехия) AVTOMAT</v>
      </c>
      <c r="V47" s="87" t="str">
        <f t="shared" si="11"/>
        <v>0:1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0.8083333333333333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Pudge</v>
      </c>
      <c r="F48" s="117" t="str">
        <f t="shared" ref="F48:F53" si="40">$E$5</f>
        <v>YOSEN</v>
      </c>
      <c r="G48" s="115">
        <f t="shared" si="8"/>
        <v>2</v>
      </c>
      <c r="H48" s="117"/>
      <c r="I48" s="115">
        <f>SUM(L48)</f>
        <v>0</v>
      </c>
      <c r="J48" s="117"/>
      <c r="K48" s="120">
        <v>2.0</v>
      </c>
      <c r="L48" s="122">
        <v>0.0</v>
      </c>
      <c r="M48" s="87"/>
      <c r="N48" s="87"/>
      <c r="O48" s="87"/>
      <c r="P48" s="87"/>
      <c r="Q48" s="87"/>
      <c r="R48" s="87"/>
      <c r="S48" s="87"/>
      <c r="T48" s="86">
        <v>277.0</v>
      </c>
      <c r="U48" s="124" t="str">
        <f t="shared" si="10"/>
        <v>19:24 Bullet shot Cup (Швеция) Pudge  - (Финляндия) YOSEN</v>
      </c>
      <c r="V48" s="87" t="str">
        <f t="shared" si="11"/>
        <v>2:0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0.8111111111111111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Pudge</v>
      </c>
      <c r="F49" s="117" t="str">
        <f t="shared" si="40"/>
        <v>YOSEN</v>
      </c>
      <c r="G49" s="115">
        <f t="shared" si="8"/>
        <v>3</v>
      </c>
      <c r="H49" s="117"/>
      <c r="I49" s="115">
        <f t="shared" ref="I49:I53" si="41">SUM(L49,O49)</f>
        <v>2</v>
      </c>
      <c r="J49" s="117"/>
      <c r="K49" s="121">
        <v>3.0</v>
      </c>
      <c r="L49" s="125">
        <v>2.0</v>
      </c>
      <c r="M49" s="87"/>
      <c r="N49" s="87"/>
      <c r="O49" s="87"/>
      <c r="P49" s="87"/>
      <c r="Q49" s="87"/>
      <c r="R49" s="87"/>
      <c r="S49" s="87"/>
      <c r="T49" s="86">
        <v>278.0</v>
      </c>
      <c r="U49" s="124" t="str">
        <f t="shared" si="10"/>
        <v>19:28 Bullet shot Cup (Швеция) Pudge  - (Финляндия) YOSEN</v>
      </c>
      <c r="V49" s="87" t="str">
        <f t="shared" si="11"/>
        <v>3:2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0.8138888888888889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Pudge</v>
      </c>
      <c r="F50" s="117" t="str">
        <f t="shared" si="40"/>
        <v>YOSEN</v>
      </c>
      <c r="G50" s="115">
        <f t="shared" si="8"/>
        <v>1</v>
      </c>
      <c r="H50" s="117"/>
      <c r="I50" s="115">
        <f t="shared" si="41"/>
        <v>0</v>
      </c>
      <c r="J50" s="117"/>
      <c r="K50" s="121">
        <v>1.0</v>
      </c>
      <c r="L50" s="125">
        <v>0.0</v>
      </c>
      <c r="M50" s="87"/>
      <c r="N50" s="87"/>
      <c r="O50" s="87"/>
      <c r="P50" s="87"/>
      <c r="Q50" s="87"/>
      <c r="R50" s="87"/>
      <c r="S50" s="87"/>
      <c r="T50" s="86">
        <v>279.0</v>
      </c>
      <c r="U50" s="124" t="str">
        <f t="shared" si="10"/>
        <v>19:32 Bullet shot Cup (Швеция) Pudge  - (Финляндия) YOSEN</v>
      </c>
      <c r="V50" s="87" t="str">
        <f t="shared" si="11"/>
        <v>1:0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0.8166666666666667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AVTOMAT</v>
      </c>
      <c r="F51" s="117" t="str">
        <f t="shared" si="40"/>
        <v>YOSEN</v>
      </c>
      <c r="G51" s="115">
        <f t="shared" si="8"/>
        <v>2</v>
      </c>
      <c r="H51" s="117"/>
      <c r="I51" s="115">
        <f t="shared" si="41"/>
        <v>3</v>
      </c>
      <c r="J51" s="117"/>
      <c r="K51" s="121">
        <v>2.0</v>
      </c>
      <c r="L51" s="125">
        <v>3.0</v>
      </c>
      <c r="M51" s="87"/>
      <c r="N51" s="87"/>
      <c r="O51" s="87"/>
      <c r="P51" s="87"/>
      <c r="Q51" s="87"/>
      <c r="R51" s="87"/>
      <c r="S51" s="87"/>
      <c r="T51" s="86">
        <v>280.0</v>
      </c>
      <c r="U51" s="124" t="str">
        <f t="shared" si="10"/>
        <v>19:36 Bullet shot Cup (Чехия) AVTOMAT  - (Финляндия) YOSEN</v>
      </c>
      <c r="V51" s="87" t="str">
        <f t="shared" si="11"/>
        <v>2:3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0.8194444444444444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AVTOMAT</v>
      </c>
      <c r="F52" s="117" t="str">
        <f t="shared" si="40"/>
        <v>YOSEN</v>
      </c>
      <c r="G52" s="115">
        <f t="shared" si="8"/>
        <v>2</v>
      </c>
      <c r="H52" s="117"/>
      <c r="I52" s="115">
        <f t="shared" si="41"/>
        <v>2</v>
      </c>
      <c r="J52" s="117"/>
      <c r="K52" s="121">
        <v>2.0</v>
      </c>
      <c r="L52" s="125">
        <v>2.0</v>
      </c>
      <c r="M52" s="87"/>
      <c r="N52" s="87"/>
      <c r="O52" s="87"/>
      <c r="P52" s="87"/>
      <c r="Q52" s="87"/>
      <c r="R52" s="87"/>
      <c r="S52" s="87"/>
      <c r="T52" s="86">
        <v>281.0</v>
      </c>
      <c r="U52" s="124" t="str">
        <f t="shared" si="10"/>
        <v>19:40 Bullet shot Cup (Чехия) AVTOMAT  - (Финляндия) YOSEN</v>
      </c>
      <c r="V52" s="87" t="str">
        <f t="shared" si="11"/>
        <v>2:2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0.8222222222222222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AVTOMAT</v>
      </c>
      <c r="F53" s="117" t="str">
        <f t="shared" si="40"/>
        <v>YOSEN</v>
      </c>
      <c r="G53" s="115">
        <f t="shared" si="8"/>
        <v>0</v>
      </c>
      <c r="H53" s="117"/>
      <c r="I53" s="115">
        <f t="shared" si="41"/>
        <v>1</v>
      </c>
      <c r="J53" s="117"/>
      <c r="K53" s="117">
        <v>0.0</v>
      </c>
      <c r="L53" s="117">
        <v>1.0</v>
      </c>
      <c r="M53" s="87"/>
      <c r="N53" s="87"/>
      <c r="O53" s="87"/>
      <c r="P53" s="87"/>
      <c r="Q53" s="87"/>
      <c r="R53" s="87"/>
      <c r="S53" s="87"/>
      <c r="T53" s="86">
        <v>282.0</v>
      </c>
      <c r="U53" s="124" t="str">
        <f t="shared" si="10"/>
        <v>19:44 Bullet shot Cup (Чехия) AVTOMAT  - (Финляндия) YOSEN</v>
      </c>
      <c r="V53" s="87" t="str">
        <f t="shared" si="11"/>
        <v>0:1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0.825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AVTOMAT</v>
      </c>
      <c r="F54" s="117" t="str">
        <f t="shared" ref="F54:F56" si="45">$E$4</f>
        <v>Pudge</v>
      </c>
      <c r="G54" s="115">
        <f t="shared" si="8"/>
        <v>1</v>
      </c>
      <c r="H54" s="117"/>
      <c r="I54" s="115">
        <f t="shared" ref="I54:I56" si="46">SUM(L54)</f>
        <v>1</v>
      </c>
      <c r="J54" s="117"/>
      <c r="K54" s="120">
        <v>1.0</v>
      </c>
      <c r="L54" s="122">
        <v>1.0</v>
      </c>
      <c r="M54" s="87"/>
      <c r="N54" s="87"/>
      <c r="O54" s="87"/>
      <c r="P54" s="87"/>
      <c r="Q54" s="87"/>
      <c r="R54" s="87"/>
      <c r="S54" s="87"/>
      <c r="T54" s="86">
        <v>283.0</v>
      </c>
      <c r="U54" s="124" t="str">
        <f t="shared" si="10"/>
        <v>19:48 Bullet shot Cup (Чехия) AVTOMAT  - (Швеция) Pudge</v>
      </c>
      <c r="V54" s="87" t="str">
        <f t="shared" si="11"/>
        <v>1:1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0.8277777777777777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AVTOMAT</v>
      </c>
      <c r="F55" s="117" t="str">
        <f t="shared" si="45"/>
        <v>Pudge</v>
      </c>
      <c r="G55" s="115">
        <f t="shared" si="8"/>
        <v>1</v>
      </c>
      <c r="H55" s="117"/>
      <c r="I55" s="115">
        <f t="shared" si="46"/>
        <v>1</v>
      </c>
      <c r="J55" s="117"/>
      <c r="K55" s="121">
        <v>1.0</v>
      </c>
      <c r="L55" s="125">
        <v>1.0</v>
      </c>
      <c r="M55" s="87"/>
      <c r="N55" s="87"/>
      <c r="O55" s="87"/>
      <c r="P55" s="87"/>
      <c r="Q55" s="87"/>
      <c r="R55" s="87"/>
      <c r="S55" s="87"/>
      <c r="T55" s="86">
        <v>284.0</v>
      </c>
      <c r="U55" s="124" t="str">
        <f t="shared" si="10"/>
        <v>19:52 Bullet shot Cup (Чехия) AVTOMAT  - (Швеция) Pudge</v>
      </c>
      <c r="V55" s="87" t="str">
        <f t="shared" si="11"/>
        <v>1:1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0.8305555555555556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AVTOMAT</v>
      </c>
      <c r="F56" s="117" t="str">
        <f t="shared" si="45"/>
        <v>Pudge</v>
      </c>
      <c r="G56" s="115">
        <f t="shared" si="8"/>
        <v>1</v>
      </c>
      <c r="H56" s="117"/>
      <c r="I56" s="115">
        <f t="shared" si="46"/>
        <v>1</v>
      </c>
      <c r="J56" s="117"/>
      <c r="K56" s="121">
        <v>1.0</v>
      </c>
      <c r="L56" s="125">
        <v>1.0</v>
      </c>
      <c r="M56" s="87"/>
      <c r="N56" s="87"/>
      <c r="O56" s="87"/>
      <c r="P56" s="87"/>
      <c r="Q56" s="87"/>
      <c r="R56" s="87"/>
      <c r="S56" s="87"/>
      <c r="T56" s="86">
        <v>285.0</v>
      </c>
      <c r="U56" s="124" t="str">
        <f t="shared" si="10"/>
        <v>19:56 Bullet shot Cup (Чехия) AVTOMAT  - (Швеция) Pudge</v>
      </c>
      <c r="V56" s="87" t="str">
        <f t="shared" si="11"/>
        <v>1:1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86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41</v>
      </c>
      <c r="D58" s="12"/>
      <c r="E58" s="12"/>
      <c r="F58" s="12" t="s">
        <v>42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86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86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6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6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6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6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6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6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6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6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6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6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6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6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6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6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6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6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6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6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6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6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6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6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6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6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6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6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6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6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6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6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6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6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6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6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6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6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6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6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6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6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6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6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6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6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6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6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6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6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6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6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6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6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6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6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6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6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6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6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6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6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6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6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6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6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6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6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6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6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6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6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6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6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6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6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6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6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6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6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6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6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6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6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6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6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6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6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6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6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6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6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6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6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6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6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6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6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6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6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6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6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6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6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6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6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6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6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6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6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6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6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6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6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6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6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6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6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6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6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6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6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6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6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6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6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6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6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6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49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45664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45664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Pudge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10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27">
        <f t="array" ref="AJ3">SUM(('ТУР5'!home=AF3)*('ТУР5'!homescore&lt;'ТУР5'!visitorscore),('ТУР5'!visitor=AF3)*('ТУР5'!visitorscore&lt;'ТУР5'!homescore))</f>
        <v>11</v>
      </c>
      <c r="AK3" s="22">
        <f t="array" ref="AK3">SUMIF('ТУР5'!home,AF3,'ТУР5'!homescore)+SUMIF('ТУР5'!visitor,AF3,'ТУР5'!visitorscore)</f>
        <v>37</v>
      </c>
      <c r="AL3" s="27">
        <f t="array" ref="AL3">SUMIF('ТУР5'!home,AF3,'ТУР5'!visitorscore)+SUMIF('ТУР5'!visitor,AF3,'ТУР5'!homescore)</f>
        <v>38</v>
      </c>
      <c r="AM3" s="27">
        <f t="shared" ref="AM3:AM5" si="2">AK3-AL3</f>
        <v>-1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3699990037</v>
      </c>
    </row>
    <row r="4">
      <c r="A4" s="12"/>
      <c r="B4" s="12"/>
      <c r="C4" s="131" t="s">
        <v>51</v>
      </c>
      <c r="D4" s="109" t="s">
        <v>25</v>
      </c>
      <c r="E4" s="31" t="s">
        <v>53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10</v>
      </c>
      <c r="Y4" s="20">
        <f t="array" ref="Y4">VLOOKUP($U4,$AF$3:$AN$5,5,0)</f>
        <v>8</v>
      </c>
      <c r="Z4" s="20">
        <f t="array" ref="Z4">VLOOKUP($U4,$AF$3:$AN$5,6,0)</f>
        <v>39</v>
      </c>
      <c r="AA4" s="20">
        <f t="array" ref="AA4">VLOOKUP($U4,$AF$3:$AN$5,7,0)</f>
        <v>37</v>
      </c>
      <c r="AB4" s="20">
        <f t="array" ref="AB4">VLOOKUP($U4,$AF$3:$AN$5,8,0)</f>
        <v>2</v>
      </c>
      <c r="AC4" s="20">
        <f t="array" ref="AC4">VLOOKUP($U4,$AF$3:$AN$5,9,0)</f>
        <v>40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7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13</v>
      </c>
      <c r="AJ4" s="27">
        <f t="array" ref="AJ4">SUM(('ТУР5'!home=AF4)*('ТУР5'!homescore&lt;'ТУР5'!visitorscore),('ТУР5'!visitor=AF4)*('ТУР5'!visitorscore&lt;'ТУР5'!homescore))</f>
        <v>8</v>
      </c>
      <c r="AK4" s="22">
        <f t="array" ref="AK4">SUMIF('ТУР5'!home,AF4,'ТУР5'!homescore)+SUMIF('ТУР5'!visitor,AF4,'ТУР5'!visitorscore)</f>
        <v>34</v>
      </c>
      <c r="AL4" s="27">
        <f t="array" ref="AL4">SUMIF('ТУР5'!home,AF4,'ТУР5'!visitorscore)+SUMIF('ТУР5'!visitor,AF4,'ТУР5'!homescore)</f>
        <v>35</v>
      </c>
      <c r="AM4" s="27">
        <f t="shared" si="2"/>
        <v>-1</v>
      </c>
      <c r="AN4" s="22">
        <f t="array" ref="AN4">AH4*Options!$B$2+AI4*Options!$B$3+AJ4*Options!$B$4+VLOOKUP(AF4,$E$4:$F$8,2,0)</f>
        <v>34</v>
      </c>
      <c r="AO4" s="28">
        <f t="shared" si="3"/>
        <v>3399990034</v>
      </c>
    </row>
    <row r="5">
      <c r="A5" s="12"/>
      <c r="B5" s="12"/>
      <c r="C5" s="132" t="s">
        <v>54</v>
      </c>
      <c r="D5" s="109" t="s">
        <v>28</v>
      </c>
      <c r="E5" s="31" t="s">
        <v>55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7</v>
      </c>
      <c r="Y5" s="20">
        <f t="array" ref="Y5">VLOOKUP($U5,$AF$3:$AN$5,5,0)</f>
        <v>11</v>
      </c>
      <c r="Z5" s="20">
        <f t="array" ref="Z5">VLOOKUP($U5,$AF$3:$AN$5,6,0)</f>
        <v>37</v>
      </c>
      <c r="AA5" s="20">
        <f t="array" ref="AA5">VLOOKUP($U5,$AF$3:$AN$5,7,0)</f>
        <v>38</v>
      </c>
      <c r="AB5" s="20">
        <f t="array" ref="AB5">VLOOKUP($U5,$AF$3:$AN$5,8,0)</f>
        <v>-1</v>
      </c>
      <c r="AC5" s="20">
        <f t="array" ref="AC5">VLOOKUP($U5,$AF$3:$AN$5,9,0)</f>
        <v>37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10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10</v>
      </c>
      <c r="AJ5" s="27">
        <f t="array" ref="AJ5">SUM(('ТУР5'!home=AF5)*('ТУР5'!homescore&lt;'ТУР5'!visitorscore),('ТУР5'!visitor=AF5)*('ТУР5'!visitorscore&lt;'ТУР5'!homescore))</f>
        <v>8</v>
      </c>
      <c r="AK5" s="22">
        <f t="array" ref="AK5">SUMIF('ТУР5'!home,AF5,'ТУР5'!homescore)+SUMIF('ТУР5'!visitor,AF5,'ТУР5'!visitorscore)</f>
        <v>39</v>
      </c>
      <c r="AL5" s="27">
        <f t="array" ref="AL5">SUMIF('ТУР5'!home,AF5,'ТУР5'!visitorscore)+SUMIF('ТУР5'!visitor,AF5,'ТУР5'!homescore)</f>
        <v>37</v>
      </c>
      <c r="AM5" s="27">
        <f t="shared" si="2"/>
        <v>2</v>
      </c>
      <c r="AN5" s="22">
        <f t="array" ref="AN5">AH5*Options!$B$2+AI5*Options!$B$3+AJ5*Options!$B$4+VLOOKUP(AF5,$E$4:$F$8,2,0)</f>
        <v>40</v>
      </c>
      <c r="AO5" s="28">
        <f t="shared" si="3"/>
        <v>4000020039</v>
      </c>
    </row>
    <row r="6">
      <c r="A6" s="12"/>
      <c r="B6" s="12"/>
      <c r="C6" s="131" t="s">
        <v>56</v>
      </c>
      <c r="D6" s="109" t="s">
        <v>31</v>
      </c>
      <c r="E6" s="33" t="s">
        <v>57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13</v>
      </c>
      <c r="Y6" s="20">
        <f t="array" ref="Y6">VLOOKUP($U6,$AF$3:$AN$5,5,0)</f>
        <v>8</v>
      </c>
      <c r="Z6" s="20">
        <f t="array" ref="Z6">VLOOKUP($U6,$AF$3:$AN$5,6,0)</f>
        <v>34</v>
      </c>
      <c r="AA6" s="20">
        <f t="array" ref="AA6">VLOOKUP($U6,$AF$3:$AN$5,7,0)</f>
        <v>35</v>
      </c>
      <c r="AB6" s="20">
        <f t="array" ref="AB6">VLOOKUP($U6,$AF$3:$AN$5,8,0)</f>
        <v>-1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58</v>
      </c>
      <c r="L11" s="4"/>
      <c r="M11" s="12"/>
      <c r="N11" s="42" t="s">
        <v>37</v>
      </c>
      <c r="O11" s="12"/>
      <c r="P11" s="12"/>
      <c r="Q11" s="12"/>
      <c r="R11" s="12"/>
      <c r="S11" s="43" t="s">
        <v>37</v>
      </c>
      <c r="T11" s="44" t="s">
        <v>38</v>
      </c>
      <c r="U11" s="43" t="s">
        <v>39</v>
      </c>
      <c r="V11" s="42" t="s">
        <v>40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0.8333333333333334</v>
      </c>
      <c r="C12" s="46" t="str">
        <f t="shared" ref="C12:C14" si="4">TRIM($D$4)</f>
        <v>Канада</v>
      </c>
      <c r="D12" s="46" t="str">
        <f t="shared" ref="D12:D17" si="5">TRIM($D$5)</f>
        <v>США</v>
      </c>
      <c r="E12" s="46" t="str">
        <f t="shared" ref="E12:E14" si="6">$E$4</f>
        <v>Pudge</v>
      </c>
      <c r="F12" s="46" t="str">
        <f t="shared" ref="F12:F17" si="7">$E$5</f>
        <v>YOSEN</v>
      </c>
      <c r="G12" s="39">
        <f t="shared" ref="G12:G53" si="8">SUM(K12)</f>
        <v>2</v>
      </c>
      <c r="H12" s="19"/>
      <c r="I12" s="39">
        <f t="shared" ref="I12:I18" si="9">SUM(L12)</f>
        <v>3</v>
      </c>
      <c r="J12" s="19"/>
      <c r="K12" s="46">
        <v>2.0</v>
      </c>
      <c r="L12" s="46">
        <v>3.0</v>
      </c>
      <c r="M12" s="12"/>
      <c r="N12" s="12"/>
      <c r="O12" s="12"/>
      <c r="P12" s="12"/>
      <c r="Q12" s="12"/>
      <c r="R12" s="12"/>
      <c r="S12" s="12"/>
      <c r="T12" s="47">
        <v>286.0</v>
      </c>
      <c r="U12" s="48" t="str">
        <f t="shared" ref="U12:U53" si="10">TEXT(B12,"h:mm")&amp;" "&amp;($C$1)&amp;" ("&amp;C12&amp;") "&amp;E12&amp;" "&amp;" - ("&amp;D12&amp;") "&amp;F12&amp;""</f>
        <v>20:00 Bullet shot Cup (Канада) Pudge  - (США) YOSEN</v>
      </c>
      <c r="V12" s="12" t="str">
        <f t="shared" ref="V12:V53" si="11">TEXT(G12,"0")&amp;":"&amp;TEXT(I12,"0")</f>
        <v>2:3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0.8361111111111111</v>
      </c>
      <c r="C13" s="46" t="str">
        <f t="shared" si="4"/>
        <v>Канада</v>
      </c>
      <c r="D13" s="46" t="str">
        <f t="shared" si="5"/>
        <v>США</v>
      </c>
      <c r="E13" s="46" t="str">
        <f t="shared" si="6"/>
        <v>Pudge</v>
      </c>
      <c r="F13" s="46" t="str">
        <f t="shared" si="7"/>
        <v>YOSEN</v>
      </c>
      <c r="G13" s="39">
        <f t="shared" si="8"/>
        <v>2</v>
      </c>
      <c r="H13" s="19"/>
      <c r="I13" s="39">
        <f t="shared" si="9"/>
        <v>1</v>
      </c>
      <c r="J13" s="19"/>
      <c r="K13" s="46">
        <v>2.0</v>
      </c>
      <c r="L13" s="46">
        <v>1.0</v>
      </c>
      <c r="M13" s="12"/>
      <c r="N13" s="12"/>
      <c r="O13" s="12"/>
      <c r="P13" s="12"/>
      <c r="Q13" s="12"/>
      <c r="R13" s="12"/>
      <c r="S13" s="12"/>
      <c r="T13" s="47">
        <v>287.0</v>
      </c>
      <c r="U13" s="48" t="str">
        <f t="shared" si="10"/>
        <v>20:04 Bullet shot Cup (Канада) Pudge  - (США) YOSEN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0.8388888888888889</v>
      </c>
      <c r="C14" s="46" t="str">
        <f t="shared" si="4"/>
        <v>Канада</v>
      </c>
      <c r="D14" s="46" t="str">
        <f t="shared" si="5"/>
        <v>США</v>
      </c>
      <c r="E14" s="46" t="str">
        <f t="shared" si="6"/>
        <v>Pudge</v>
      </c>
      <c r="F14" s="46" t="str">
        <f t="shared" si="7"/>
        <v>YOSEN</v>
      </c>
      <c r="G14" s="39">
        <f t="shared" si="8"/>
        <v>0</v>
      </c>
      <c r="H14" s="19"/>
      <c r="I14" s="39">
        <f t="shared" si="9"/>
        <v>0</v>
      </c>
      <c r="J14" s="19"/>
      <c r="K14" s="46" t="s">
        <v>61</v>
      </c>
      <c r="L14" s="46" t="s">
        <v>61</v>
      </c>
      <c r="M14" s="12"/>
      <c r="N14" s="12"/>
      <c r="O14" s="12"/>
      <c r="P14" s="12"/>
      <c r="Q14" s="12"/>
      <c r="R14" s="12"/>
      <c r="S14" s="12"/>
      <c r="T14" s="47">
        <v>288.0</v>
      </c>
      <c r="U14" s="48" t="str">
        <f t="shared" si="10"/>
        <v>20:08 Bullet shot Cup (Канада) Pudge  - (США) YOSEN</v>
      </c>
      <c r="V14" s="12" t="str">
        <f t="shared" si="11"/>
        <v>0:0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0.8416666666666667</v>
      </c>
      <c r="C15" s="50" t="str">
        <f t="shared" ref="C15:C20" si="12">TRIM($D$6)</f>
        <v>Швеция</v>
      </c>
      <c r="D15" s="46" t="str">
        <f t="shared" si="5"/>
        <v>США</v>
      </c>
      <c r="E15" s="50" t="str">
        <f t="shared" ref="E15:E20" si="13">$E$6</f>
        <v>AVTOMAT</v>
      </c>
      <c r="F15" s="46" t="str">
        <f t="shared" si="7"/>
        <v>YOSEN</v>
      </c>
      <c r="G15" s="39">
        <f t="shared" si="8"/>
        <v>3</v>
      </c>
      <c r="H15" s="19"/>
      <c r="I15" s="39">
        <f t="shared" si="9"/>
        <v>3</v>
      </c>
      <c r="J15" s="19"/>
      <c r="K15" s="46">
        <v>3.0</v>
      </c>
      <c r="L15" s="46">
        <v>3.0</v>
      </c>
      <c r="M15" s="12"/>
      <c r="N15" s="12"/>
      <c r="O15" s="12"/>
      <c r="P15" s="12"/>
      <c r="Q15" s="12"/>
      <c r="R15" s="12"/>
      <c r="S15" s="12"/>
      <c r="T15" s="47">
        <v>289.0</v>
      </c>
      <c r="U15" s="48" t="str">
        <f t="shared" si="10"/>
        <v>20:12 Bullet shot Cup (Швеция) AVTOMAT  - (США) YOSEN</v>
      </c>
      <c r="V15" s="12" t="str">
        <f t="shared" si="11"/>
        <v>3:3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0.8444444444444444</v>
      </c>
      <c r="C16" s="50" t="str">
        <f t="shared" si="12"/>
        <v>Швеция</v>
      </c>
      <c r="D16" s="46" t="str">
        <f t="shared" si="5"/>
        <v>США</v>
      </c>
      <c r="E16" s="50" t="str">
        <f t="shared" si="13"/>
        <v>AVTOMAT</v>
      </c>
      <c r="F16" s="46" t="str">
        <f t="shared" si="7"/>
        <v>YOSEN</v>
      </c>
      <c r="G16" s="39">
        <f t="shared" si="8"/>
        <v>1</v>
      </c>
      <c r="H16" s="19"/>
      <c r="I16" s="39">
        <f t="shared" si="9"/>
        <v>1</v>
      </c>
      <c r="J16" s="19"/>
      <c r="K16" s="46">
        <v>1.0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290.0</v>
      </c>
      <c r="U16" s="48" t="str">
        <f t="shared" si="10"/>
        <v>20:16 Bullet shot Cup (Швеция) AVTOMAT  - (США) YOSEN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0.8472222222222222</v>
      </c>
      <c r="C17" s="50" t="str">
        <f t="shared" si="12"/>
        <v>Швеция</v>
      </c>
      <c r="D17" s="46" t="str">
        <f t="shared" si="5"/>
        <v>США</v>
      </c>
      <c r="E17" s="50" t="str">
        <f t="shared" si="13"/>
        <v>AVTOMAT</v>
      </c>
      <c r="F17" s="46" t="str">
        <f t="shared" si="7"/>
        <v>YOSEN</v>
      </c>
      <c r="G17" s="39">
        <f t="shared" si="8"/>
        <v>0</v>
      </c>
      <c r="H17" s="19"/>
      <c r="I17" s="39">
        <f t="shared" si="9"/>
        <v>1</v>
      </c>
      <c r="J17" s="19"/>
      <c r="K17" s="46">
        <v>0.0</v>
      </c>
      <c r="L17" s="46">
        <v>1.0</v>
      </c>
      <c r="M17" s="12"/>
      <c r="N17" s="12"/>
      <c r="O17" s="12"/>
      <c r="P17" s="12"/>
      <c r="Q17" s="12"/>
      <c r="R17" s="12"/>
      <c r="S17" s="12"/>
      <c r="T17" s="47">
        <v>291.0</v>
      </c>
      <c r="U17" s="48" t="str">
        <f t="shared" si="10"/>
        <v>20:20 Bullet shot Cup (Швеция) AVTOMAT  - (США) YOSEN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0.85</v>
      </c>
      <c r="C18" s="50" t="str">
        <f t="shared" si="12"/>
        <v>Швеция</v>
      </c>
      <c r="D18" s="50" t="str">
        <f t="shared" ref="D18:D23" si="14">TRIM($D$4)</f>
        <v>Канада</v>
      </c>
      <c r="E18" s="50" t="str">
        <f t="shared" si="13"/>
        <v>AVTOMAT</v>
      </c>
      <c r="F18" s="46" t="str">
        <f t="shared" ref="F18:F23" si="15">$E$4</f>
        <v>Pudge</v>
      </c>
      <c r="G18" s="39">
        <f t="shared" si="8"/>
        <v>2</v>
      </c>
      <c r="H18" s="19"/>
      <c r="I18" s="39">
        <f t="shared" si="9"/>
        <v>2</v>
      </c>
      <c r="J18" s="19"/>
      <c r="K18" s="46">
        <v>2.0</v>
      </c>
      <c r="L18" s="46">
        <v>2.0</v>
      </c>
      <c r="M18" s="12"/>
      <c r="N18" s="12"/>
      <c r="O18" s="12"/>
      <c r="P18" s="12"/>
      <c r="Q18" s="12"/>
      <c r="R18" s="12"/>
      <c r="S18" s="12"/>
      <c r="T18" s="47">
        <v>292.0</v>
      </c>
      <c r="U18" s="48" t="str">
        <f t="shared" si="10"/>
        <v>20:24 Bullet shot Cup (Швеция) AVTOMAT  - (Канада) Pudge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0.8527777777777777</v>
      </c>
      <c r="C19" s="50" t="str">
        <f t="shared" si="12"/>
        <v>Швеция</v>
      </c>
      <c r="D19" s="50" t="str">
        <f t="shared" si="14"/>
        <v>Канада</v>
      </c>
      <c r="E19" s="50" t="str">
        <f t="shared" si="13"/>
        <v>AVTOMAT</v>
      </c>
      <c r="F19" s="46" t="str">
        <f t="shared" si="15"/>
        <v>Pudge</v>
      </c>
      <c r="G19" s="39">
        <f t="shared" si="8"/>
        <v>2</v>
      </c>
      <c r="H19" s="19"/>
      <c r="I19" s="39">
        <f t="shared" ref="I19:I23" si="16">SUM(L19,O19)</f>
        <v>0</v>
      </c>
      <c r="J19" s="19"/>
      <c r="K19" s="46">
        <v>2.0</v>
      </c>
      <c r="L19" s="46">
        <v>0.0</v>
      </c>
      <c r="M19" s="12"/>
      <c r="N19" s="12"/>
      <c r="O19" s="12"/>
      <c r="P19" s="12"/>
      <c r="Q19" s="12"/>
      <c r="R19" s="12"/>
      <c r="S19" s="12"/>
      <c r="T19" s="47">
        <v>293.0</v>
      </c>
      <c r="U19" s="48" t="str">
        <f t="shared" si="10"/>
        <v>20:28 Bullet shot Cup (Швеция) AVTOMAT  - (Канада) Pudge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0.8555555555555555</v>
      </c>
      <c r="C20" s="50" t="str">
        <f t="shared" si="12"/>
        <v>Швеция</v>
      </c>
      <c r="D20" s="50" t="str">
        <f t="shared" si="14"/>
        <v>Канада</v>
      </c>
      <c r="E20" s="50" t="str">
        <f t="shared" si="13"/>
        <v>AVTOMAT</v>
      </c>
      <c r="F20" s="46" t="str">
        <f t="shared" si="15"/>
        <v>Pudge</v>
      </c>
      <c r="G20" s="39">
        <f t="shared" si="8"/>
        <v>1</v>
      </c>
      <c r="H20" s="19"/>
      <c r="I20" s="39">
        <f t="shared" si="16"/>
        <v>2</v>
      </c>
      <c r="J20" s="19"/>
      <c r="K20" s="46">
        <v>1.0</v>
      </c>
      <c r="L20" s="46">
        <v>2.0</v>
      </c>
      <c r="M20" s="12"/>
      <c r="N20" s="12"/>
      <c r="O20" s="12"/>
      <c r="P20" s="12"/>
      <c r="Q20" s="12"/>
      <c r="R20" s="12"/>
      <c r="S20" s="12"/>
      <c r="T20" s="47">
        <v>294.0</v>
      </c>
      <c r="U20" s="48" t="str">
        <f t="shared" si="10"/>
        <v>20:32 Bullet shot Cup (Швеция) AVTOMAT  - (Канада) Pudge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0.8583333333333333</v>
      </c>
      <c r="C21" s="46" t="str">
        <f t="shared" ref="C21:C26" si="17">TRIM($D$5)</f>
        <v>США</v>
      </c>
      <c r="D21" s="50" t="str">
        <f t="shared" si="14"/>
        <v>Канада</v>
      </c>
      <c r="E21" s="46" t="str">
        <f t="shared" ref="E21:E26" si="18">$E$5</f>
        <v>YOSEN</v>
      </c>
      <c r="F21" s="46" t="str">
        <f t="shared" si="15"/>
        <v>Pudge</v>
      </c>
      <c r="G21" s="39">
        <f t="shared" si="8"/>
        <v>0</v>
      </c>
      <c r="H21" s="19"/>
      <c r="I21" s="39">
        <f t="shared" si="16"/>
        <v>0</v>
      </c>
      <c r="J21" s="19"/>
      <c r="K21" s="46">
        <v>0.0</v>
      </c>
      <c r="L21" s="46">
        <v>0.0</v>
      </c>
      <c r="M21" s="12"/>
      <c r="N21" s="12"/>
      <c r="O21" s="12"/>
      <c r="P21" s="12"/>
      <c r="Q21" s="12"/>
      <c r="R21" s="12"/>
      <c r="S21" s="12"/>
      <c r="T21" s="47">
        <v>295.0</v>
      </c>
      <c r="U21" s="48" t="str">
        <f t="shared" si="10"/>
        <v>20:36 Bullet shot Cup (США) YOSEN  - (Канада) Pudge</v>
      </c>
      <c r="V21" s="12" t="str">
        <f t="shared" si="11"/>
        <v>0:0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0.8611111111111112</v>
      </c>
      <c r="C22" s="46" t="str">
        <f t="shared" si="17"/>
        <v>США</v>
      </c>
      <c r="D22" s="50" t="str">
        <f t="shared" si="14"/>
        <v>Канада</v>
      </c>
      <c r="E22" s="46" t="str">
        <f t="shared" si="18"/>
        <v>YOSEN</v>
      </c>
      <c r="F22" s="46" t="str">
        <f t="shared" si="15"/>
        <v>Pudge</v>
      </c>
      <c r="G22" s="39">
        <f t="shared" si="8"/>
        <v>3</v>
      </c>
      <c r="H22" s="19"/>
      <c r="I22" s="39">
        <f t="shared" si="16"/>
        <v>3</v>
      </c>
      <c r="J22" s="19"/>
      <c r="K22" s="46">
        <v>3.0</v>
      </c>
      <c r="L22" s="46">
        <v>3.0</v>
      </c>
      <c r="M22" s="12"/>
      <c r="N22" s="12"/>
      <c r="O22" s="12"/>
      <c r="P22" s="12"/>
      <c r="Q22" s="12"/>
      <c r="R22" s="12"/>
      <c r="S22" s="12"/>
      <c r="T22" s="47">
        <v>296.0</v>
      </c>
      <c r="U22" s="48" t="str">
        <f t="shared" si="10"/>
        <v>20:40 Bullet shot Cup (США) YOSEN  - (Канада) Pudge</v>
      </c>
      <c r="V22" s="12" t="str">
        <f t="shared" si="11"/>
        <v>3:3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0.8638888888888889</v>
      </c>
      <c r="C23" s="46" t="str">
        <f t="shared" si="17"/>
        <v>США</v>
      </c>
      <c r="D23" s="50" t="str">
        <f t="shared" si="14"/>
        <v>Канада</v>
      </c>
      <c r="E23" s="46" t="str">
        <f t="shared" si="18"/>
        <v>YOSEN</v>
      </c>
      <c r="F23" s="46" t="str">
        <f t="shared" si="15"/>
        <v>Pudge</v>
      </c>
      <c r="G23" s="39">
        <f t="shared" si="8"/>
        <v>2</v>
      </c>
      <c r="H23" s="19"/>
      <c r="I23" s="39">
        <f t="shared" si="16"/>
        <v>1</v>
      </c>
      <c r="J23" s="19"/>
      <c r="K23" s="46">
        <v>2.0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297.0</v>
      </c>
      <c r="U23" s="48" t="str">
        <f t="shared" si="10"/>
        <v>20:44 Bullet shot Cup (США) YOSEN  - (Канада) Pudge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0.8666666666666667</v>
      </c>
      <c r="C24" s="46" t="str">
        <f t="shared" si="17"/>
        <v>США</v>
      </c>
      <c r="D24" s="50" t="str">
        <f t="shared" ref="D24:D29" si="19">TRIM($D$6)</f>
        <v>Швеция</v>
      </c>
      <c r="E24" s="46" t="str">
        <f t="shared" si="18"/>
        <v>YOSEN</v>
      </c>
      <c r="F24" s="50" t="str">
        <f t="shared" ref="F24:F29" si="20">$E$6</f>
        <v>AVTOMAT</v>
      </c>
      <c r="G24" s="39">
        <f t="shared" si="8"/>
        <v>0</v>
      </c>
      <c r="H24" s="19"/>
      <c r="I24" s="39">
        <f t="shared" ref="I24:I30" si="21">SUM(L24)</f>
        <v>0</v>
      </c>
      <c r="J24" s="19"/>
      <c r="K24" s="46" t="s">
        <v>61</v>
      </c>
      <c r="L24" s="46" t="s">
        <v>61</v>
      </c>
      <c r="M24" s="12"/>
      <c r="N24" s="12"/>
      <c r="O24" s="12"/>
      <c r="P24" s="12"/>
      <c r="Q24" s="12"/>
      <c r="R24" s="12"/>
      <c r="S24" s="12"/>
      <c r="T24" s="47">
        <v>298.0</v>
      </c>
      <c r="U24" s="48" t="str">
        <f t="shared" si="10"/>
        <v>20:48 Bullet shot Cup (США) YOSEN  - (Швеция) AVTOMAT</v>
      </c>
      <c r="V24" s="12" t="str">
        <f t="shared" si="11"/>
        <v>0:0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0.8694444444444445</v>
      </c>
      <c r="C25" s="46" t="str">
        <f t="shared" si="17"/>
        <v>США</v>
      </c>
      <c r="D25" s="50" t="str">
        <f t="shared" si="19"/>
        <v>Швеция</v>
      </c>
      <c r="E25" s="46" t="str">
        <f t="shared" si="18"/>
        <v>YOSEN</v>
      </c>
      <c r="F25" s="50" t="str">
        <f t="shared" si="20"/>
        <v>AVTOMAT</v>
      </c>
      <c r="G25" s="39">
        <f t="shared" si="8"/>
        <v>2</v>
      </c>
      <c r="H25" s="19"/>
      <c r="I25" s="39">
        <f t="shared" si="21"/>
        <v>2</v>
      </c>
      <c r="J25" s="19"/>
      <c r="K25" s="74">
        <v>2.0</v>
      </c>
      <c r="L25" s="46">
        <v>2.0</v>
      </c>
      <c r="M25" s="12"/>
      <c r="N25" s="12"/>
      <c r="O25" s="12"/>
      <c r="P25" s="12"/>
      <c r="Q25" s="12"/>
      <c r="R25" s="12"/>
      <c r="S25" s="12"/>
      <c r="T25" s="47">
        <v>299.0</v>
      </c>
      <c r="U25" s="48" t="str">
        <f t="shared" si="10"/>
        <v>20:52 Bullet shot Cup (США) YOSEN  - (Швеция) AVTOMAT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0.8722222222222222</v>
      </c>
      <c r="C26" s="46" t="str">
        <f t="shared" si="17"/>
        <v>США</v>
      </c>
      <c r="D26" s="50" t="str">
        <f t="shared" si="19"/>
        <v>Швеция</v>
      </c>
      <c r="E26" s="46" t="str">
        <f t="shared" si="18"/>
        <v>YOSEN</v>
      </c>
      <c r="F26" s="50" t="str">
        <f t="shared" si="20"/>
        <v>AVTOMAT</v>
      </c>
      <c r="G26" s="75">
        <f t="shared" si="8"/>
        <v>3</v>
      </c>
      <c r="H26" s="19"/>
      <c r="I26" s="39">
        <f t="shared" si="21"/>
        <v>1</v>
      </c>
      <c r="J26" s="19"/>
      <c r="K26" s="46">
        <v>3.0</v>
      </c>
      <c r="L26" s="46">
        <v>1.0</v>
      </c>
      <c r="M26" s="12"/>
      <c r="N26" s="12"/>
      <c r="O26" s="12"/>
      <c r="P26" s="12"/>
      <c r="Q26" s="12"/>
      <c r="R26" s="12"/>
      <c r="S26" s="12"/>
      <c r="T26" s="47">
        <v>300.0</v>
      </c>
      <c r="U26" s="48" t="str">
        <f t="shared" si="10"/>
        <v>20:56 Bullet shot Cup (США) YOSEN  - (Швеция) AVTOMAT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0.875</v>
      </c>
      <c r="C27" s="50" t="str">
        <f t="shared" ref="C27:C32" si="22">TRIM($D$4)</f>
        <v>Канада</v>
      </c>
      <c r="D27" s="50" t="str">
        <f t="shared" si="19"/>
        <v>Швеция</v>
      </c>
      <c r="E27" s="46" t="str">
        <f t="shared" ref="E27:E32" si="23">$E$4</f>
        <v>Pudge</v>
      </c>
      <c r="F27" s="50" t="str">
        <f t="shared" si="20"/>
        <v>AVTOMAT</v>
      </c>
      <c r="G27" s="39">
        <f t="shared" si="8"/>
        <v>2</v>
      </c>
      <c r="H27" s="19"/>
      <c r="I27" s="39">
        <f t="shared" si="21"/>
        <v>3</v>
      </c>
      <c r="J27" s="19"/>
      <c r="K27" s="46">
        <v>2.0</v>
      </c>
      <c r="L27" s="46">
        <v>3.0</v>
      </c>
      <c r="M27" s="12"/>
      <c r="N27" s="12"/>
      <c r="O27" s="12"/>
      <c r="P27" s="12"/>
      <c r="Q27" s="12"/>
      <c r="R27" s="12"/>
      <c r="S27" s="12"/>
      <c r="T27" s="47">
        <v>301.0</v>
      </c>
      <c r="U27" s="48" t="str">
        <f t="shared" si="10"/>
        <v>21:00 Bullet shot Cup (Канада) Pudge  - (Швеция) AVTOMAT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0.8777777777777778</v>
      </c>
      <c r="C28" s="50" t="str">
        <f t="shared" si="22"/>
        <v>Канада</v>
      </c>
      <c r="D28" s="50" t="str">
        <f t="shared" si="19"/>
        <v>Швеция</v>
      </c>
      <c r="E28" s="46" t="str">
        <f t="shared" si="23"/>
        <v>Pudge</v>
      </c>
      <c r="F28" s="50" t="str">
        <f t="shared" si="20"/>
        <v>AVTOMAT</v>
      </c>
      <c r="G28" s="39">
        <f t="shared" si="8"/>
        <v>3</v>
      </c>
      <c r="H28" s="19"/>
      <c r="I28" s="39">
        <f t="shared" si="21"/>
        <v>1</v>
      </c>
      <c r="J28" s="19"/>
      <c r="K28" s="46">
        <v>3.0</v>
      </c>
      <c r="L28" s="46">
        <v>1.0</v>
      </c>
      <c r="M28" s="12"/>
      <c r="N28" s="12"/>
      <c r="O28" s="12"/>
      <c r="P28" s="12"/>
      <c r="Q28" s="12"/>
      <c r="R28" s="12"/>
      <c r="S28" s="12"/>
      <c r="T28" s="47">
        <v>302.0</v>
      </c>
      <c r="U28" s="48" t="str">
        <f t="shared" si="10"/>
        <v>21:04 Bullet shot Cup (Канада) Pudge  - (Швеция) AVTOMAT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0.8805555555555555</v>
      </c>
      <c r="C29" s="50" t="str">
        <f t="shared" si="22"/>
        <v>Канада</v>
      </c>
      <c r="D29" s="50" t="str">
        <f t="shared" si="19"/>
        <v>Швеция</v>
      </c>
      <c r="E29" s="46" t="str">
        <f t="shared" si="23"/>
        <v>Pudge</v>
      </c>
      <c r="F29" s="50" t="str">
        <f t="shared" si="20"/>
        <v>AVTOMAT</v>
      </c>
      <c r="G29" s="39">
        <f t="shared" si="8"/>
        <v>0</v>
      </c>
      <c r="H29" s="19"/>
      <c r="I29" s="39">
        <f t="shared" si="21"/>
        <v>2</v>
      </c>
      <c r="J29" s="19"/>
      <c r="K29" s="46">
        <v>0.0</v>
      </c>
      <c r="L29" s="46">
        <v>2.0</v>
      </c>
      <c r="M29" s="12"/>
      <c r="N29" s="12"/>
      <c r="O29" s="12"/>
      <c r="P29" s="12"/>
      <c r="Q29" s="12"/>
      <c r="R29" s="12"/>
      <c r="S29" s="12"/>
      <c r="T29" s="47">
        <v>303.0</v>
      </c>
      <c r="U29" s="48" t="str">
        <f t="shared" si="10"/>
        <v>21:08 Bullet shot Cup (Канада) Pudge  - (Швеция) AVTOMAT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0.8833333333333333</v>
      </c>
      <c r="C30" s="50" t="str">
        <f t="shared" si="22"/>
        <v>Канада</v>
      </c>
      <c r="D30" s="46" t="str">
        <f t="shared" ref="D30:D35" si="24">TRIM($D$5)</f>
        <v>США</v>
      </c>
      <c r="E30" s="46" t="str">
        <f t="shared" si="23"/>
        <v>Pudge</v>
      </c>
      <c r="F30" s="46" t="str">
        <f t="shared" ref="F30:F35" si="25">$E$5</f>
        <v>YOSEN</v>
      </c>
      <c r="G30" s="39">
        <f t="shared" si="8"/>
        <v>2</v>
      </c>
      <c r="H30" s="19"/>
      <c r="I30" s="39">
        <f t="shared" si="21"/>
        <v>0</v>
      </c>
      <c r="J30" s="19"/>
      <c r="K30" s="46">
        <v>2.0</v>
      </c>
      <c r="L30" s="46">
        <v>0.0</v>
      </c>
      <c r="M30" s="12"/>
      <c r="N30" s="12"/>
      <c r="O30" s="12"/>
      <c r="P30" s="12"/>
      <c r="Q30" s="12"/>
      <c r="R30" s="12"/>
      <c r="S30" s="12"/>
      <c r="T30" s="47">
        <v>304.0</v>
      </c>
      <c r="U30" s="48" t="str">
        <f t="shared" si="10"/>
        <v>21:12 Bullet shot Cup (Канада) Pudge  - (США) YOSEN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0.8861111111111111</v>
      </c>
      <c r="C31" s="50" t="str">
        <f t="shared" si="22"/>
        <v>Канада</v>
      </c>
      <c r="D31" s="46" t="str">
        <f t="shared" si="24"/>
        <v>США</v>
      </c>
      <c r="E31" s="46" t="str">
        <f t="shared" si="23"/>
        <v>Pudge</v>
      </c>
      <c r="F31" s="46" t="str">
        <f t="shared" si="25"/>
        <v>YOSEN</v>
      </c>
      <c r="G31" s="39">
        <f t="shared" si="8"/>
        <v>1</v>
      </c>
      <c r="H31" s="19"/>
      <c r="I31" s="39">
        <f t="shared" ref="I31:I35" si="26">SUM(L31,O31)</f>
        <v>0</v>
      </c>
      <c r="J31" s="19"/>
      <c r="K31" s="46">
        <v>1.0</v>
      </c>
      <c r="L31" s="46">
        <v>0.0</v>
      </c>
      <c r="M31" s="12"/>
      <c r="N31" s="12"/>
      <c r="O31" s="12"/>
      <c r="P31" s="12"/>
      <c r="Q31" s="12"/>
      <c r="R31" s="12"/>
      <c r="S31" s="12"/>
      <c r="T31" s="47">
        <v>305.0</v>
      </c>
      <c r="U31" s="48" t="str">
        <f t="shared" si="10"/>
        <v>21:16 Bullet shot Cup (Канада) Pudge  - (США) YOSEN</v>
      </c>
      <c r="V31" s="12" t="str">
        <f t="shared" si="11"/>
        <v>1:0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0.8888888888888888</v>
      </c>
      <c r="C32" s="50" t="str">
        <f t="shared" si="22"/>
        <v>Канада</v>
      </c>
      <c r="D32" s="46" t="str">
        <f t="shared" si="24"/>
        <v>США</v>
      </c>
      <c r="E32" s="46" t="str">
        <f t="shared" si="23"/>
        <v>Pudge</v>
      </c>
      <c r="F32" s="46" t="str">
        <f t="shared" si="25"/>
        <v>YOSEN</v>
      </c>
      <c r="G32" s="39">
        <f t="shared" si="8"/>
        <v>2</v>
      </c>
      <c r="H32" s="19"/>
      <c r="I32" s="39">
        <f t="shared" si="26"/>
        <v>0</v>
      </c>
      <c r="J32" s="19"/>
      <c r="K32" s="46">
        <v>2.0</v>
      </c>
      <c r="L32" s="46">
        <v>0.0</v>
      </c>
      <c r="M32" s="12"/>
      <c r="N32" s="12"/>
      <c r="O32" s="12"/>
      <c r="P32" s="12"/>
      <c r="Q32" s="12"/>
      <c r="R32" s="12"/>
      <c r="S32" s="12"/>
      <c r="T32" s="47">
        <v>306.0</v>
      </c>
      <c r="U32" s="48" t="str">
        <f t="shared" si="10"/>
        <v>21:20 Bullet shot Cup (Канада) Pudge  - (США) YOSEN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0.8916666666666667</v>
      </c>
      <c r="C33" s="50" t="str">
        <f t="shared" ref="C33:C38" si="27">TRIM($D$6)</f>
        <v>Швеция</v>
      </c>
      <c r="D33" s="46" t="str">
        <f t="shared" si="24"/>
        <v>США</v>
      </c>
      <c r="E33" s="46" t="str">
        <f t="shared" ref="E33:E38" si="28">$E$6</f>
        <v>AVTOMAT</v>
      </c>
      <c r="F33" s="46" t="str">
        <f t="shared" si="25"/>
        <v>YOSEN</v>
      </c>
      <c r="G33" s="39">
        <f t="shared" si="8"/>
        <v>1</v>
      </c>
      <c r="H33" s="19"/>
      <c r="I33" s="39">
        <f t="shared" si="26"/>
        <v>1</v>
      </c>
      <c r="J33" s="19"/>
      <c r="K33" s="46">
        <v>1.0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307.0</v>
      </c>
      <c r="U33" s="48" t="str">
        <f t="shared" si="10"/>
        <v>21:24 Bullet shot Cup (Швеция) AVTOMAT  - (США) YOSEN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0.8944444444444445</v>
      </c>
      <c r="C34" s="50" t="str">
        <f t="shared" si="27"/>
        <v>Швеция</v>
      </c>
      <c r="D34" s="46" t="str">
        <f t="shared" si="24"/>
        <v>США</v>
      </c>
      <c r="E34" s="46" t="str">
        <f t="shared" si="28"/>
        <v>AVTOMAT</v>
      </c>
      <c r="F34" s="46" t="str">
        <f t="shared" si="25"/>
        <v>YOSEN</v>
      </c>
      <c r="G34" s="39">
        <f t="shared" si="8"/>
        <v>1</v>
      </c>
      <c r="H34" s="19"/>
      <c r="I34" s="39">
        <f t="shared" si="26"/>
        <v>1</v>
      </c>
      <c r="J34" s="19"/>
      <c r="K34" s="46">
        <v>1.0</v>
      </c>
      <c r="L34" s="46">
        <v>1.0</v>
      </c>
      <c r="M34" s="12"/>
      <c r="N34" s="12"/>
      <c r="O34" s="12"/>
      <c r="P34" s="12"/>
      <c r="Q34" s="12"/>
      <c r="R34" s="12"/>
      <c r="S34" s="12"/>
      <c r="T34" s="47">
        <v>308.0</v>
      </c>
      <c r="U34" s="48" t="str">
        <f t="shared" si="10"/>
        <v>21:28 Bullet shot Cup (Швеция) AVTOMAT  - (США) YOSEN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0.8972222222222223</v>
      </c>
      <c r="C35" s="50" t="str">
        <f t="shared" si="27"/>
        <v>Швеция</v>
      </c>
      <c r="D35" s="46" t="str">
        <f t="shared" si="24"/>
        <v>США</v>
      </c>
      <c r="E35" s="46" t="str">
        <f t="shared" si="28"/>
        <v>AVTOMAT</v>
      </c>
      <c r="F35" s="46" t="str">
        <f t="shared" si="25"/>
        <v>YOSEN</v>
      </c>
      <c r="G35" s="39">
        <f t="shared" si="8"/>
        <v>3</v>
      </c>
      <c r="H35" s="19"/>
      <c r="I35" s="39">
        <f t="shared" si="26"/>
        <v>1</v>
      </c>
      <c r="J35" s="19"/>
      <c r="K35" s="46">
        <v>3.0</v>
      </c>
      <c r="L35" s="46">
        <v>1.0</v>
      </c>
      <c r="M35" s="12"/>
      <c r="N35" s="12"/>
      <c r="O35" s="12"/>
      <c r="P35" s="12"/>
      <c r="Q35" s="12"/>
      <c r="R35" s="12"/>
      <c r="S35" s="12"/>
      <c r="T35" s="47">
        <v>309.0</v>
      </c>
      <c r="U35" s="48" t="str">
        <f t="shared" si="10"/>
        <v>21:32 Bullet shot Cup (Швеция) AVTOMAT  - (США) YOSEN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0.9</v>
      </c>
      <c r="C36" s="50" t="str">
        <f t="shared" si="27"/>
        <v>Швеция</v>
      </c>
      <c r="D36" s="50" t="str">
        <f t="shared" ref="D36:D41" si="29">TRIM($D$4)</f>
        <v>Канада</v>
      </c>
      <c r="E36" s="50" t="str">
        <f t="shared" si="28"/>
        <v>AVTOMAT</v>
      </c>
      <c r="F36" s="46" t="str">
        <f t="shared" ref="F36:F41" si="30">$E$4</f>
        <v>Pudge</v>
      </c>
      <c r="G36" s="39">
        <f t="shared" si="8"/>
        <v>3</v>
      </c>
      <c r="H36" s="19"/>
      <c r="I36" s="39">
        <f t="shared" ref="I36:I42" si="31">SUM(L36)</f>
        <v>1</v>
      </c>
      <c r="J36" s="19"/>
      <c r="K36" s="46">
        <v>3.0</v>
      </c>
      <c r="L36" s="46">
        <v>1.0</v>
      </c>
      <c r="M36" s="12"/>
      <c r="N36" s="12"/>
      <c r="O36" s="12"/>
      <c r="P36" s="12"/>
      <c r="Q36" s="12"/>
      <c r="R36" s="12"/>
      <c r="S36" s="12"/>
      <c r="T36" s="47">
        <v>310.0</v>
      </c>
      <c r="U36" s="48" t="str">
        <f t="shared" si="10"/>
        <v>21:36 Bullet shot Cup (Швеция) AVTOMAT  - (Канада) Pudge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0.9027777777777778</v>
      </c>
      <c r="C37" s="50" t="str">
        <f t="shared" si="27"/>
        <v>Швеция</v>
      </c>
      <c r="D37" s="50" t="str">
        <f t="shared" si="29"/>
        <v>Канада</v>
      </c>
      <c r="E37" s="50" t="str">
        <f t="shared" si="28"/>
        <v>AVTOMAT</v>
      </c>
      <c r="F37" s="46" t="str">
        <f t="shared" si="30"/>
        <v>Pudge</v>
      </c>
      <c r="G37" s="39">
        <f t="shared" si="8"/>
        <v>3</v>
      </c>
      <c r="H37" s="19"/>
      <c r="I37" s="39">
        <f t="shared" si="31"/>
        <v>2</v>
      </c>
      <c r="J37" s="19"/>
      <c r="K37" s="46">
        <v>3.0</v>
      </c>
      <c r="L37" s="46">
        <v>2.0</v>
      </c>
      <c r="M37" s="12"/>
      <c r="N37" s="12"/>
      <c r="O37" s="12"/>
      <c r="P37" s="12"/>
      <c r="Q37" s="12"/>
      <c r="R37" s="12"/>
      <c r="S37" s="12"/>
      <c r="T37" s="47">
        <v>311.0</v>
      </c>
      <c r="U37" s="48" t="str">
        <f t="shared" si="10"/>
        <v>21:40 Bullet shot Cup (Швеция) AVTOMAT  - (Канада) Pudge</v>
      </c>
      <c r="V37" s="12" t="str">
        <f t="shared" si="11"/>
        <v>3:2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0.9055555555555556</v>
      </c>
      <c r="C38" s="50" t="str">
        <f t="shared" si="27"/>
        <v>Швеция</v>
      </c>
      <c r="D38" s="50" t="str">
        <f t="shared" si="29"/>
        <v>Канада</v>
      </c>
      <c r="E38" s="50" t="str">
        <f t="shared" si="28"/>
        <v>AVTOMAT</v>
      </c>
      <c r="F38" s="46" t="str">
        <f t="shared" si="30"/>
        <v>Pudge</v>
      </c>
      <c r="G38" s="39">
        <f t="shared" si="8"/>
        <v>1</v>
      </c>
      <c r="H38" s="19"/>
      <c r="I38" s="39">
        <f t="shared" si="31"/>
        <v>0</v>
      </c>
      <c r="J38" s="19"/>
      <c r="K38" s="46">
        <v>1.0</v>
      </c>
      <c r="L38" s="46">
        <v>0.0</v>
      </c>
      <c r="M38" s="12"/>
      <c r="N38" s="12"/>
      <c r="O38" s="12"/>
      <c r="P38" s="12"/>
      <c r="Q38" s="12"/>
      <c r="R38" s="12"/>
      <c r="S38" s="12"/>
      <c r="T38" s="47">
        <v>312.0</v>
      </c>
      <c r="U38" s="48" t="str">
        <f t="shared" si="10"/>
        <v>21:44 Bullet shot Cup (Швеция) AVTOMAT  - (Канада) Pudge</v>
      </c>
      <c r="V38" s="12" t="str">
        <f t="shared" si="11"/>
        <v>1:0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0.9083333333333333</v>
      </c>
      <c r="C39" s="46" t="str">
        <f t="shared" ref="C39:C44" si="32">TRIM($D$5)</f>
        <v>США</v>
      </c>
      <c r="D39" s="50" t="str">
        <f t="shared" si="29"/>
        <v>Канада</v>
      </c>
      <c r="E39" s="46" t="str">
        <f t="shared" ref="E39:E44" si="33">$E$5</f>
        <v>YOSEN</v>
      </c>
      <c r="F39" s="46" t="str">
        <f t="shared" si="30"/>
        <v>Pudge</v>
      </c>
      <c r="G39" s="39">
        <f t="shared" si="8"/>
        <v>1</v>
      </c>
      <c r="H39" s="19"/>
      <c r="I39" s="39">
        <f t="shared" si="31"/>
        <v>1</v>
      </c>
      <c r="J39" s="19"/>
      <c r="K39" s="46">
        <v>1.0</v>
      </c>
      <c r="L39" s="46">
        <v>1.0</v>
      </c>
      <c r="M39" s="12"/>
      <c r="N39" s="12"/>
      <c r="O39" s="12"/>
      <c r="P39" s="12"/>
      <c r="Q39" s="12"/>
      <c r="R39" s="12"/>
      <c r="S39" s="12"/>
      <c r="T39" s="47">
        <v>313.0</v>
      </c>
      <c r="U39" s="48" t="str">
        <f t="shared" si="10"/>
        <v>21:48 Bullet shot Cup (США) YOSEN  - (Канада) Pudge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0.9111111111111111</v>
      </c>
      <c r="C40" s="46" t="str">
        <f t="shared" si="32"/>
        <v>США</v>
      </c>
      <c r="D40" s="50" t="str">
        <f t="shared" si="29"/>
        <v>Канада</v>
      </c>
      <c r="E40" s="46" t="str">
        <f t="shared" si="33"/>
        <v>YOSEN</v>
      </c>
      <c r="F40" s="46" t="str">
        <f t="shared" si="30"/>
        <v>Pudge</v>
      </c>
      <c r="G40" s="39">
        <f t="shared" si="8"/>
        <v>2</v>
      </c>
      <c r="H40" s="19"/>
      <c r="I40" s="39">
        <f t="shared" si="31"/>
        <v>0</v>
      </c>
      <c r="J40" s="19"/>
      <c r="K40" s="46">
        <v>2.0</v>
      </c>
      <c r="L40" s="46">
        <v>0.0</v>
      </c>
      <c r="M40" s="12"/>
      <c r="N40" s="12"/>
      <c r="O40" s="12"/>
      <c r="P40" s="12"/>
      <c r="Q40" s="12"/>
      <c r="R40" s="12"/>
      <c r="S40" s="12"/>
      <c r="T40" s="47">
        <v>314.0</v>
      </c>
      <c r="U40" s="48" t="str">
        <f t="shared" si="10"/>
        <v>21:52 Bullet shot Cup (США) YOSEN  - (Канада) Pudge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0.9138888888888889</v>
      </c>
      <c r="C41" s="46" t="str">
        <f t="shared" si="32"/>
        <v>США</v>
      </c>
      <c r="D41" s="50" t="str">
        <f t="shared" si="29"/>
        <v>Канада</v>
      </c>
      <c r="E41" s="46" t="str">
        <f t="shared" si="33"/>
        <v>YOSEN</v>
      </c>
      <c r="F41" s="46" t="str">
        <f t="shared" si="30"/>
        <v>Pudge</v>
      </c>
      <c r="G41" s="39">
        <f t="shared" si="8"/>
        <v>0</v>
      </c>
      <c r="H41" s="19"/>
      <c r="I41" s="39">
        <f t="shared" si="31"/>
        <v>1</v>
      </c>
      <c r="J41" s="19"/>
      <c r="K41" s="46">
        <v>0.0</v>
      </c>
      <c r="L41" s="46">
        <v>1.0</v>
      </c>
      <c r="M41" s="12"/>
      <c r="N41" s="12"/>
      <c r="O41" s="12"/>
      <c r="P41" s="12"/>
      <c r="Q41" s="12"/>
      <c r="R41" s="12"/>
      <c r="S41" s="12"/>
      <c r="T41" s="47">
        <v>315.0</v>
      </c>
      <c r="U41" s="48" t="str">
        <f t="shared" si="10"/>
        <v>21:56 Bullet shot Cup (США) YOSEN  - (Канада) Pudge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0.9166666666666666</v>
      </c>
      <c r="C42" s="46" t="str">
        <f t="shared" si="32"/>
        <v>США</v>
      </c>
      <c r="D42" s="50" t="str">
        <f t="shared" ref="D42:D47" si="34">TRIM($D$6)</f>
        <v>Швеция</v>
      </c>
      <c r="E42" s="46" t="str">
        <f t="shared" si="33"/>
        <v>YOSEN</v>
      </c>
      <c r="F42" s="46" t="str">
        <f t="shared" ref="F42:F47" si="35">$E$6</f>
        <v>AVTOMAT</v>
      </c>
      <c r="G42" s="39">
        <f t="shared" si="8"/>
        <v>2</v>
      </c>
      <c r="H42" s="19"/>
      <c r="I42" s="39">
        <f t="shared" si="31"/>
        <v>0</v>
      </c>
      <c r="J42" s="19"/>
      <c r="K42" s="46">
        <v>2.0</v>
      </c>
      <c r="L42" s="46">
        <v>0.0</v>
      </c>
      <c r="M42" s="12"/>
      <c r="N42" s="12"/>
      <c r="O42" s="12"/>
      <c r="P42" s="12"/>
      <c r="Q42" s="12"/>
      <c r="R42" s="12"/>
      <c r="S42" s="12"/>
      <c r="T42" s="47">
        <v>316.0</v>
      </c>
      <c r="U42" s="48" t="str">
        <f t="shared" si="10"/>
        <v>22:00 Bullet shot Cup (США) YOSEN  - (Швеция) AVTOMAT</v>
      </c>
      <c r="V42" s="12" t="str">
        <f t="shared" si="11"/>
        <v>2:0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0.9194444444444444</v>
      </c>
      <c r="C43" s="46" t="str">
        <f t="shared" si="32"/>
        <v>США</v>
      </c>
      <c r="D43" s="50" t="str">
        <f t="shared" si="34"/>
        <v>Швеция</v>
      </c>
      <c r="E43" s="46" t="str">
        <f t="shared" si="33"/>
        <v>YOSEN</v>
      </c>
      <c r="F43" s="46" t="str">
        <f t="shared" si="35"/>
        <v>AVTOMAT</v>
      </c>
      <c r="G43" s="39">
        <f t="shared" si="8"/>
        <v>1</v>
      </c>
      <c r="H43" s="19"/>
      <c r="I43" s="39">
        <f t="shared" ref="I43:I47" si="36">SUM(L43,O43)</f>
        <v>2</v>
      </c>
      <c r="J43" s="19"/>
      <c r="K43" s="46">
        <v>1.0</v>
      </c>
      <c r="L43" s="46">
        <v>2.0</v>
      </c>
      <c r="M43" s="12"/>
      <c r="N43" s="12"/>
      <c r="O43" s="12"/>
      <c r="P43" s="12"/>
      <c r="Q43" s="12"/>
      <c r="R43" s="12"/>
      <c r="S43" s="12"/>
      <c r="T43" s="47">
        <v>317.0</v>
      </c>
      <c r="U43" s="48" t="str">
        <f t="shared" si="10"/>
        <v>22:04 Bullet shot Cup (США) YOSEN  - (Швеция) AVTOMAT</v>
      </c>
      <c r="V43" s="12" t="str">
        <f t="shared" si="11"/>
        <v>1:2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0.9222222222222223</v>
      </c>
      <c r="C44" s="46" t="str">
        <f t="shared" si="32"/>
        <v>США</v>
      </c>
      <c r="D44" s="50" t="str">
        <f t="shared" si="34"/>
        <v>Швеция</v>
      </c>
      <c r="E44" s="46" t="str">
        <f t="shared" si="33"/>
        <v>YOSEN</v>
      </c>
      <c r="F44" s="46" t="str">
        <f t="shared" si="35"/>
        <v>AVTOMAT</v>
      </c>
      <c r="G44" s="39">
        <f t="shared" si="8"/>
        <v>0</v>
      </c>
      <c r="H44" s="19"/>
      <c r="I44" s="39">
        <f t="shared" si="36"/>
        <v>1</v>
      </c>
      <c r="J44" s="19"/>
      <c r="K44" s="46">
        <v>0.0</v>
      </c>
      <c r="L44" s="46">
        <v>1.0</v>
      </c>
      <c r="M44" s="12"/>
      <c r="N44" s="12"/>
      <c r="O44" s="12"/>
      <c r="P44" s="12"/>
      <c r="Q44" s="12"/>
      <c r="R44" s="12"/>
      <c r="S44" s="12"/>
      <c r="T44" s="47">
        <v>318.0</v>
      </c>
      <c r="U44" s="48" t="str">
        <f t="shared" si="10"/>
        <v>22:08 Bullet shot Cup (США) YOSEN  - (Швеция) AVTOMAT</v>
      </c>
      <c r="V44" s="12" t="str">
        <f t="shared" si="11"/>
        <v>0:1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0.925</v>
      </c>
      <c r="C45" s="50" t="str">
        <f t="shared" ref="C45:C49" si="37">TRIM($D$4)</f>
        <v>Канада</v>
      </c>
      <c r="D45" s="50" t="str">
        <f t="shared" si="34"/>
        <v>Швеция</v>
      </c>
      <c r="E45" s="46" t="str">
        <f t="shared" ref="E45:E49" si="38">$E$4</f>
        <v>Pudge</v>
      </c>
      <c r="F45" s="46" t="str">
        <f t="shared" si="35"/>
        <v>AVTOMAT</v>
      </c>
      <c r="G45" s="39">
        <f t="shared" si="8"/>
        <v>2</v>
      </c>
      <c r="H45" s="19"/>
      <c r="I45" s="39">
        <f t="shared" si="36"/>
        <v>0</v>
      </c>
      <c r="J45" s="19"/>
      <c r="K45" s="46">
        <v>2.0</v>
      </c>
      <c r="L45" s="46">
        <v>0.0</v>
      </c>
      <c r="M45" s="12"/>
      <c r="N45" s="12"/>
      <c r="O45" s="12"/>
      <c r="P45" s="12"/>
      <c r="Q45" s="12"/>
      <c r="R45" s="12"/>
      <c r="S45" s="12"/>
      <c r="T45" s="47">
        <v>319.0</v>
      </c>
      <c r="U45" s="48" t="str">
        <f t="shared" si="10"/>
        <v>22:12 Bullet shot Cup (Канада) Pudge  - (Швеция) AVTOMAT</v>
      </c>
      <c r="V45" s="12" t="str">
        <f t="shared" si="11"/>
        <v>2:0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0.9277777777777778</v>
      </c>
      <c r="C46" s="50" t="str">
        <f t="shared" si="37"/>
        <v>Канада</v>
      </c>
      <c r="D46" s="50" t="str">
        <f t="shared" si="34"/>
        <v>Швеция</v>
      </c>
      <c r="E46" s="46" t="str">
        <f t="shared" si="38"/>
        <v>Pudge</v>
      </c>
      <c r="F46" s="46" t="str">
        <f t="shared" si="35"/>
        <v>AVTOMAT</v>
      </c>
      <c r="G46" s="39">
        <f t="shared" si="8"/>
        <v>1</v>
      </c>
      <c r="H46" s="19"/>
      <c r="I46" s="39">
        <f t="shared" si="36"/>
        <v>0</v>
      </c>
      <c r="J46" s="19"/>
      <c r="K46" s="46">
        <v>1.0</v>
      </c>
      <c r="L46" s="46">
        <v>0.0</v>
      </c>
      <c r="M46" s="12"/>
      <c r="N46" s="12"/>
      <c r="O46" s="12"/>
      <c r="P46" s="12"/>
      <c r="Q46" s="12"/>
      <c r="R46" s="12"/>
      <c r="S46" s="12"/>
      <c r="T46" s="47">
        <v>320.0</v>
      </c>
      <c r="U46" s="48" t="str">
        <f t="shared" si="10"/>
        <v>22:16 Bullet shot Cup (Канада) Pudge  - (Швеция) AVTOMAT</v>
      </c>
      <c r="V46" s="12" t="str">
        <f t="shared" si="11"/>
        <v>1:0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0.9305555555555556</v>
      </c>
      <c r="C47" s="50" t="str">
        <f t="shared" si="37"/>
        <v>Канада</v>
      </c>
      <c r="D47" s="50" t="str">
        <f t="shared" si="34"/>
        <v>Швеция</v>
      </c>
      <c r="E47" s="46" t="str">
        <f t="shared" si="38"/>
        <v>Pudge</v>
      </c>
      <c r="F47" s="46" t="str">
        <f t="shared" si="35"/>
        <v>AVTOMAT</v>
      </c>
      <c r="G47" s="39">
        <f t="shared" si="8"/>
        <v>2</v>
      </c>
      <c r="H47" s="19"/>
      <c r="I47" s="39">
        <f t="shared" si="36"/>
        <v>0</v>
      </c>
      <c r="J47" s="19"/>
      <c r="K47" s="46">
        <v>2.0</v>
      </c>
      <c r="L47" s="46">
        <v>0.0</v>
      </c>
      <c r="M47" s="12"/>
      <c r="N47" s="12"/>
      <c r="O47" s="12"/>
      <c r="P47" s="12"/>
      <c r="Q47" s="12"/>
      <c r="R47" s="12"/>
      <c r="S47" s="12"/>
      <c r="T47" s="47">
        <v>321.0</v>
      </c>
      <c r="U47" s="48" t="str">
        <f t="shared" si="10"/>
        <v>22:20 Bullet shot Cup (Канада) Pudge  - (Швеция) AVTOMAT</v>
      </c>
      <c r="V47" s="12" t="str">
        <f t="shared" si="11"/>
        <v>2:0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0.9333333333333333</v>
      </c>
      <c r="C48" s="50" t="str">
        <f t="shared" si="37"/>
        <v>Канада</v>
      </c>
      <c r="D48" s="46" t="str">
        <f t="shared" ref="D48:D51" si="39">TRIM($D$5)</f>
        <v>США</v>
      </c>
      <c r="E48" s="46" t="str">
        <f t="shared" si="38"/>
        <v>Pudge</v>
      </c>
      <c r="F48" s="46" t="str">
        <f t="shared" ref="F48:F51" si="40">$E$5</f>
        <v>YOSEN</v>
      </c>
      <c r="G48" s="39">
        <f t="shared" si="8"/>
        <v>0</v>
      </c>
      <c r="H48" s="19"/>
      <c r="I48" s="39">
        <f>SUM(L48)</f>
        <v>1</v>
      </c>
      <c r="J48" s="19"/>
      <c r="K48" s="46">
        <v>0.0</v>
      </c>
      <c r="L48" s="46">
        <v>1.0</v>
      </c>
      <c r="M48" s="12"/>
      <c r="N48" s="12"/>
      <c r="O48" s="12"/>
      <c r="P48" s="12"/>
      <c r="Q48" s="12"/>
      <c r="R48" s="12"/>
      <c r="S48" s="12"/>
      <c r="T48" s="47">
        <v>322.0</v>
      </c>
      <c r="U48" s="48" t="str">
        <f t="shared" si="10"/>
        <v>22:24 Bullet shot Cup (Канада) Pudge  - (США) YOSEN</v>
      </c>
      <c r="V48" s="12" t="str">
        <f t="shared" si="11"/>
        <v>0:1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0.9361111111111111</v>
      </c>
      <c r="C49" s="50" t="str">
        <f t="shared" si="37"/>
        <v>Канада</v>
      </c>
      <c r="D49" s="46" t="str">
        <f t="shared" si="39"/>
        <v>США</v>
      </c>
      <c r="E49" s="46" t="str">
        <f t="shared" si="38"/>
        <v>Pudge</v>
      </c>
      <c r="F49" s="46" t="str">
        <f t="shared" si="40"/>
        <v>YOSEN</v>
      </c>
      <c r="G49" s="39">
        <f t="shared" si="8"/>
        <v>3</v>
      </c>
      <c r="H49" s="19"/>
      <c r="I49" s="39">
        <f t="shared" ref="I49:I53" si="41">SUM(L49,O49)</f>
        <v>3</v>
      </c>
      <c r="J49" s="19"/>
      <c r="K49" s="46">
        <v>3.0</v>
      </c>
      <c r="L49" s="46">
        <v>3.0</v>
      </c>
      <c r="M49" s="12"/>
      <c r="N49" s="12"/>
      <c r="O49" s="12"/>
      <c r="P49" s="12"/>
      <c r="Q49" s="12"/>
      <c r="R49" s="12"/>
      <c r="S49" s="12"/>
      <c r="T49" s="47">
        <v>323.0</v>
      </c>
      <c r="U49" s="48" t="str">
        <f t="shared" si="10"/>
        <v>22:28 Bullet shot Cup (Канада) Pudge  - (США) YOSEN</v>
      </c>
      <c r="V49" s="12" t="str">
        <f t="shared" si="11"/>
        <v>3:3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0.9388888888888889</v>
      </c>
      <c r="C50" s="50" t="str">
        <f t="shared" ref="C50:C53" si="42">TRIM($D$6)</f>
        <v>Швеция</v>
      </c>
      <c r="D50" s="46" t="str">
        <f t="shared" si="39"/>
        <v>США</v>
      </c>
      <c r="E50" s="46" t="str">
        <f t="shared" ref="E50:E53" si="43">$E$6</f>
        <v>AVTOMAT</v>
      </c>
      <c r="F50" s="46" t="str">
        <f t="shared" si="40"/>
        <v>YOSEN</v>
      </c>
      <c r="G50" s="39">
        <f t="shared" si="8"/>
        <v>1</v>
      </c>
      <c r="H50" s="19"/>
      <c r="I50" s="39">
        <f t="shared" si="41"/>
        <v>1</v>
      </c>
      <c r="J50" s="19"/>
      <c r="K50" s="46">
        <v>1.0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324.0</v>
      </c>
      <c r="U50" s="48" t="str">
        <f t="shared" si="10"/>
        <v>22:32 Bullet shot Cup (Швеция) AVTOMAT  - (США) YOSEN</v>
      </c>
      <c r="V50" s="12" t="str">
        <f t="shared" si="11"/>
        <v>1:1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0.9416666666666667</v>
      </c>
      <c r="C51" s="50" t="str">
        <f t="shared" si="42"/>
        <v>Швеция</v>
      </c>
      <c r="D51" s="46" t="str">
        <f t="shared" si="39"/>
        <v>США</v>
      </c>
      <c r="E51" s="46" t="str">
        <f t="shared" si="43"/>
        <v>AVTOMAT</v>
      </c>
      <c r="F51" s="46" t="str">
        <f t="shared" si="40"/>
        <v>YOSEN</v>
      </c>
      <c r="G51" s="39">
        <f t="shared" si="8"/>
        <v>1</v>
      </c>
      <c r="H51" s="19"/>
      <c r="I51" s="39">
        <f t="shared" si="41"/>
        <v>1</v>
      </c>
      <c r="J51" s="19"/>
      <c r="K51" s="46">
        <v>1.0</v>
      </c>
      <c r="L51" s="46">
        <v>1.0</v>
      </c>
      <c r="M51" s="12"/>
      <c r="N51" s="12"/>
      <c r="O51" s="12"/>
      <c r="P51" s="12"/>
      <c r="Q51" s="12"/>
      <c r="R51" s="12"/>
      <c r="S51" s="12"/>
      <c r="T51" s="47">
        <v>325.0</v>
      </c>
      <c r="U51" s="48" t="str">
        <f t="shared" si="10"/>
        <v>22:36 Bullet shot Cup (Швеция) AVTOMAT  - (США) YOSEN</v>
      </c>
      <c r="V51" s="12" t="str">
        <f t="shared" si="11"/>
        <v>1:1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0.9444444444444444</v>
      </c>
      <c r="C52" s="50" t="str">
        <f t="shared" si="42"/>
        <v>Швеция</v>
      </c>
      <c r="D52" s="50" t="str">
        <f t="shared" ref="D52:D53" si="44">TRIM($D$4)</f>
        <v>Канада</v>
      </c>
      <c r="E52" s="50" t="str">
        <f t="shared" si="43"/>
        <v>AVTOMAT</v>
      </c>
      <c r="F52" s="46" t="str">
        <f t="shared" ref="F52:F53" si="45">$E$4</f>
        <v>Pudge</v>
      </c>
      <c r="G52" s="39">
        <f t="shared" si="8"/>
        <v>2</v>
      </c>
      <c r="H52" s="19"/>
      <c r="I52" s="39">
        <f t="shared" si="41"/>
        <v>0</v>
      </c>
      <c r="J52" s="19"/>
      <c r="K52" s="46">
        <v>2.0</v>
      </c>
      <c r="L52" s="46">
        <v>0.0</v>
      </c>
      <c r="M52" s="12"/>
      <c r="N52" s="12"/>
      <c r="O52" s="12"/>
      <c r="P52" s="12"/>
      <c r="Q52" s="12"/>
      <c r="R52" s="12"/>
      <c r="S52" s="12"/>
      <c r="T52" s="47">
        <v>326.0</v>
      </c>
      <c r="U52" s="48" t="str">
        <f t="shared" si="10"/>
        <v>22:40 Bullet shot Cup (Швеция) AVTOMAT  - (Канада) Pudge</v>
      </c>
      <c r="V52" s="12" t="str">
        <f t="shared" si="11"/>
        <v>2:0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0.9472222222222222</v>
      </c>
      <c r="C53" s="50" t="str">
        <f t="shared" si="42"/>
        <v>Швеция</v>
      </c>
      <c r="D53" s="50" t="str">
        <f t="shared" si="44"/>
        <v>Канада</v>
      </c>
      <c r="E53" s="50" t="str">
        <f t="shared" si="43"/>
        <v>AVTOMAT</v>
      </c>
      <c r="F53" s="46" t="str">
        <f t="shared" si="45"/>
        <v>Pudge</v>
      </c>
      <c r="G53" s="39">
        <f t="shared" si="8"/>
        <v>2</v>
      </c>
      <c r="H53" s="19"/>
      <c r="I53" s="39">
        <f t="shared" si="41"/>
        <v>2</v>
      </c>
      <c r="J53" s="19"/>
      <c r="K53" s="46">
        <v>2.0</v>
      </c>
      <c r="L53" s="46">
        <v>2.0</v>
      </c>
      <c r="M53" s="12"/>
      <c r="N53" s="12"/>
      <c r="O53" s="12"/>
      <c r="P53" s="12"/>
      <c r="Q53" s="12"/>
      <c r="R53" s="12"/>
      <c r="S53" s="12"/>
      <c r="T53" s="47">
        <v>327.0</v>
      </c>
      <c r="U53" s="48" t="str">
        <f t="shared" si="10"/>
        <v>22:44 Bullet shot Cup (Швеция) AVTOMAT  - (Канада) Pudge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41</v>
      </c>
      <c r="D55" s="12"/>
      <c r="E55" s="12"/>
      <c r="F55" s="12" t="s">
        <v>42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49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45664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45664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7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27">
        <f t="array" ref="AJ3">SUM(('ТУР6'!home=AF3)*('ТУР6'!homescore&lt;'ТУР6'!visitorscore),('ТУР6'!visitor=AF3)*('ТУР6'!visitorscore&lt;'ТУР6'!homescore))</f>
        <v>11</v>
      </c>
      <c r="AK3" s="22">
        <f t="array" ref="AK3">SUMIF('ТУР6'!home,AF3,'ТУР6'!homescore)+SUMIF('ТУР6'!visitor,AF3,'ТУР6'!visitorscore)</f>
        <v>41</v>
      </c>
      <c r="AL3" s="27">
        <f t="array" ref="AL3">SUMIF('ТУР6'!home,AF3,'ТУР6'!visitorscore)+SUMIF('ТУР6'!visitor,AF3,'ТУР6'!homescore)</f>
        <v>49</v>
      </c>
      <c r="AM3" s="27">
        <f t="shared" ref="AM3:AM5" si="2">AK3-AL3</f>
        <v>-8</v>
      </c>
      <c r="AN3" s="22">
        <f t="array" ref="AN3">AH3*Options!$B$2+AI3*Options!$B$3+AJ3*Options!$B$4+VLOOKUP(AF3,$E$4:$F$8,2,0)</f>
        <v>31</v>
      </c>
      <c r="AO3" s="28">
        <f t="shared" ref="AO3:AO5" si="3">AK3+AM3*10000+AN3*100000000</f>
        <v>3099920041</v>
      </c>
    </row>
    <row r="4">
      <c r="A4" s="12"/>
      <c r="B4" s="12"/>
      <c r="C4" s="29" t="s">
        <v>63</v>
      </c>
      <c r="D4" s="109" t="s">
        <v>45</v>
      </c>
      <c r="E4" s="133" t="s">
        <v>64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5</v>
      </c>
      <c r="Y4" s="20">
        <f t="array" ref="Y4">VLOOKUP($U4,$AF$3:$AN$5,5,0)</f>
        <v>9</v>
      </c>
      <c r="Z4" s="20">
        <f t="array" ref="Z4">VLOOKUP($U4,$AF$3:$AN$5,6,0)</f>
        <v>45</v>
      </c>
      <c r="AA4" s="20">
        <f t="array" ref="AA4">VLOOKUP($U4,$AF$3:$AN$5,7,0)</f>
        <v>38</v>
      </c>
      <c r="AB4" s="20">
        <f t="array" ref="AB4">VLOOKUP($U4,$AF$3:$AN$5,8,0)</f>
        <v>7</v>
      </c>
      <c r="AC4" s="20">
        <f t="array" ref="AC4">VLOOKUP($U4,$AF$3:$AN$5,9,0)</f>
        <v>47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14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5</v>
      </c>
      <c r="AJ4" s="27">
        <f t="array" ref="AJ4">SUM(('ТУР6'!home=AF4)*('ТУР6'!homescore&lt;'ТУР6'!visitorscore),('ТУР6'!visitor=AF4)*('ТУР6'!visitorscore&lt;'ТУР6'!homescore))</f>
        <v>9</v>
      </c>
      <c r="AK4" s="22">
        <f t="array" ref="AK4">SUMIF('ТУР6'!home,AF4,'ТУР6'!homescore)+SUMIF('ТУР6'!visitor,AF4,'ТУР6'!visitorscore)</f>
        <v>45</v>
      </c>
      <c r="AL4" s="27">
        <f t="array" ref="AL4">SUMIF('ТУР6'!home,AF4,'ТУР6'!visitorscore)+SUMIF('ТУР6'!visitor,AF4,'ТУР6'!homescore)</f>
        <v>38</v>
      </c>
      <c r="AM4" s="27">
        <f t="shared" si="2"/>
        <v>7</v>
      </c>
      <c r="AN4" s="22">
        <f t="array" ref="AN4">AH4*Options!$B$2+AI4*Options!$B$3+AJ4*Options!$B$4+VLOOKUP(AF4,$E$4:$F$8,2,0)</f>
        <v>47</v>
      </c>
      <c r="AO4" s="28">
        <f t="shared" si="3"/>
        <v>4700070045</v>
      </c>
    </row>
    <row r="5">
      <c r="A5" s="12"/>
      <c r="B5" s="12"/>
      <c r="C5" s="29" t="s">
        <v>65</v>
      </c>
      <c r="D5" s="109" t="s">
        <v>46</v>
      </c>
      <c r="E5" s="134" t="s">
        <v>66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7</v>
      </c>
      <c r="Y5" s="20">
        <f t="array" ref="Y5">VLOOKUP($U5,$AF$3:$AN$5,5,0)</f>
        <v>11</v>
      </c>
      <c r="Z5" s="20">
        <f t="array" ref="Z5">VLOOKUP($U5,$AF$3:$AN$5,6,0)</f>
        <v>43</v>
      </c>
      <c r="AA5" s="20">
        <f t="array" ref="AA5">VLOOKUP($U5,$AF$3:$AN$5,7,0)</f>
        <v>42</v>
      </c>
      <c r="AB5" s="20">
        <f t="array" ref="AB5">VLOOKUP($U5,$AF$3:$AN$5,8,0)</f>
        <v>1</v>
      </c>
      <c r="AC5" s="20">
        <f t="array" ref="AC5">VLOOKUP($U5,$AF$3:$AN$5,9,0)</f>
        <v>37</v>
      </c>
      <c r="AD5" s="28"/>
      <c r="AE5" s="12"/>
      <c r="AF5" s="26" t="str">
        <f t="shared" si="1"/>
        <v>mace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10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27">
        <f t="array" ref="AJ5">SUM(('ТУР6'!home=AF5)*('ТУР6'!homescore&lt;'ТУР6'!visitorscore),('ТУР6'!visitor=AF5)*('ТУР6'!visitorscore&lt;'ТУР6'!homescore))</f>
        <v>11</v>
      </c>
      <c r="AK5" s="22">
        <f t="array" ref="AK5">SUMIF('ТУР6'!home,AF5,'ТУР6'!homescore)+SUMIF('ТУР6'!visitor,AF5,'ТУР6'!visitorscore)</f>
        <v>43</v>
      </c>
      <c r="AL5" s="27">
        <f t="array" ref="AL5">SUMIF('ТУР6'!home,AF5,'ТУР6'!visitorscore)+SUMIF('ТУР6'!visitor,AF5,'ТУР6'!homescore)</f>
        <v>42</v>
      </c>
      <c r="AM5" s="27">
        <f t="shared" si="2"/>
        <v>1</v>
      </c>
      <c r="AN5" s="22">
        <f t="array" ref="AN5">AH5*Options!$B$2+AI5*Options!$B$3+AJ5*Options!$B$4+VLOOKUP(AF5,$E$4:$F$8,2,0)</f>
        <v>37</v>
      </c>
      <c r="AO5" s="28">
        <f t="shared" si="3"/>
        <v>3700010043</v>
      </c>
    </row>
    <row r="6">
      <c r="A6" s="12"/>
      <c r="B6" s="12"/>
      <c r="C6" s="29" t="s">
        <v>67</v>
      </c>
      <c r="D6" s="109" t="s">
        <v>47</v>
      </c>
      <c r="E6" s="31" t="s">
        <v>68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41</v>
      </c>
      <c r="AA6" s="20">
        <f t="array" ref="AA6">VLOOKUP($U6,$AF$3:$AN$5,7,0)</f>
        <v>49</v>
      </c>
      <c r="AB6" s="20">
        <f t="array" ref="AB6">VLOOKUP($U6,$AF$3:$AN$5,8,0)</f>
        <v>-8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58</v>
      </c>
      <c r="L11" s="4"/>
      <c r="M11" s="12"/>
      <c r="N11" s="42" t="s">
        <v>37</v>
      </c>
      <c r="O11" s="12"/>
      <c r="P11" s="12"/>
      <c r="Q11" s="12"/>
      <c r="R11" s="12"/>
      <c r="S11" s="43" t="s">
        <v>37</v>
      </c>
      <c r="T11" s="44" t="s">
        <v>38</v>
      </c>
      <c r="U11" s="43" t="s">
        <v>39</v>
      </c>
      <c r="V11" s="42" t="s">
        <v>40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0.9583333333333334</v>
      </c>
      <c r="C12" s="46" t="str">
        <f t="shared" ref="C12:C14" si="4">TRIM($D$4)</f>
        <v>Финляндия</v>
      </c>
      <c r="D12" s="46" t="str">
        <f t="shared" ref="D12:D17" si="5">TRIM($D$5)</f>
        <v>Чехия</v>
      </c>
      <c r="E12" s="46" t="str">
        <f t="shared" ref="E12:E14" si="6">$E$4</f>
        <v>MBK</v>
      </c>
      <c r="F12" s="46" t="str">
        <f t="shared" ref="F12:F17" si="7">$E$5</f>
        <v>rio2k</v>
      </c>
      <c r="G12" s="39">
        <f t="shared" ref="G12:G53" si="8">SUM(K12)</f>
        <v>2</v>
      </c>
      <c r="H12" s="19"/>
      <c r="I12" s="39">
        <f t="shared" ref="I12:I18" si="9">SUM(L12)</f>
        <v>2</v>
      </c>
      <c r="J12" s="19"/>
      <c r="K12" s="46">
        <v>2.0</v>
      </c>
      <c r="L12" s="46">
        <v>2.0</v>
      </c>
      <c r="M12" s="12"/>
      <c r="N12" s="12"/>
      <c r="O12" s="12"/>
      <c r="P12" s="12"/>
      <c r="Q12" s="12"/>
      <c r="R12" s="12"/>
      <c r="S12" s="12"/>
      <c r="T12" s="47">
        <v>328.0</v>
      </c>
      <c r="U12" s="48" t="str">
        <f t="shared" ref="U12:U53" si="10">TEXT(B12,"h:mm")&amp;" "&amp;($C$1)&amp;" ("&amp;C12&amp;") "&amp;E12&amp;" "&amp;" - ("&amp;D12&amp;") "&amp;F12&amp;""</f>
        <v>23:00 Bullet shot Cup (Финляндия) MBK  - (Чехия) rio2k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0.9611111111111111</v>
      </c>
      <c r="C13" s="46" t="str">
        <f t="shared" si="4"/>
        <v>Финляндия</v>
      </c>
      <c r="D13" s="46" t="str">
        <f t="shared" si="5"/>
        <v>Чехия</v>
      </c>
      <c r="E13" s="46" t="str">
        <f t="shared" si="6"/>
        <v>MBK</v>
      </c>
      <c r="F13" s="46" t="str">
        <f t="shared" si="7"/>
        <v>rio2k</v>
      </c>
      <c r="G13" s="39">
        <f t="shared" si="8"/>
        <v>0</v>
      </c>
      <c r="H13" s="19"/>
      <c r="I13" s="39">
        <f t="shared" si="9"/>
        <v>1</v>
      </c>
      <c r="J13" s="19"/>
      <c r="K13" s="46">
        <v>0.0</v>
      </c>
      <c r="L13" s="46">
        <v>1.0</v>
      </c>
      <c r="M13" s="12"/>
      <c r="N13" s="12"/>
      <c r="O13" s="12"/>
      <c r="P13" s="12"/>
      <c r="Q13" s="12"/>
      <c r="R13" s="12"/>
      <c r="S13" s="12"/>
      <c r="T13" s="47">
        <v>329.0</v>
      </c>
      <c r="U13" s="48" t="str">
        <f t="shared" si="10"/>
        <v>23:04 Bullet shot Cup (Финляндия) MBK  - (Чехия) rio2k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0.9638888888888889</v>
      </c>
      <c r="C14" s="46" t="str">
        <f t="shared" si="4"/>
        <v>Финляндия</v>
      </c>
      <c r="D14" s="46" t="str">
        <f t="shared" si="5"/>
        <v>Чехия</v>
      </c>
      <c r="E14" s="46" t="str">
        <f t="shared" si="6"/>
        <v>MBK</v>
      </c>
      <c r="F14" s="46" t="str">
        <f t="shared" si="7"/>
        <v>rio2k</v>
      </c>
      <c r="G14" s="39">
        <f t="shared" si="8"/>
        <v>2</v>
      </c>
      <c r="H14" s="19"/>
      <c r="I14" s="39">
        <f t="shared" si="9"/>
        <v>2</v>
      </c>
      <c r="J14" s="19"/>
      <c r="K14" s="46">
        <v>2.0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330.0</v>
      </c>
      <c r="U14" s="48" t="str">
        <f t="shared" si="10"/>
        <v>23:08 Bullet shot Cup (Финляндия) MBK  - (Чехия) rio2k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0.9666666666666667</v>
      </c>
      <c r="C15" s="50" t="str">
        <f t="shared" ref="C15:C20" si="12">TRIM($D$6)</f>
        <v>Германия</v>
      </c>
      <c r="D15" s="46" t="str">
        <f t="shared" si="5"/>
        <v>Чехия</v>
      </c>
      <c r="E15" s="50" t="str">
        <f t="shared" ref="E15:E20" si="13">$E$6</f>
        <v>mace</v>
      </c>
      <c r="F15" s="46" t="str">
        <f t="shared" si="7"/>
        <v>rio2k</v>
      </c>
      <c r="G15" s="39">
        <f t="shared" si="8"/>
        <v>0</v>
      </c>
      <c r="H15" s="19"/>
      <c r="I15" s="39">
        <f t="shared" si="9"/>
        <v>1</v>
      </c>
      <c r="J15" s="19"/>
      <c r="K15" s="46">
        <v>0.0</v>
      </c>
      <c r="L15" s="46">
        <v>1.0</v>
      </c>
      <c r="M15" s="12"/>
      <c r="N15" s="12"/>
      <c r="O15" s="12"/>
      <c r="P15" s="12"/>
      <c r="Q15" s="12"/>
      <c r="R15" s="12"/>
      <c r="S15" s="12"/>
      <c r="T15" s="47">
        <v>331.0</v>
      </c>
      <c r="U15" s="48" t="str">
        <f t="shared" si="10"/>
        <v>23:12 Bullet shot Cup (Германия) mace  - (Чехия) rio2k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0.9694444444444444</v>
      </c>
      <c r="C16" s="50" t="str">
        <f t="shared" si="12"/>
        <v>Германия</v>
      </c>
      <c r="D16" s="46" t="str">
        <f t="shared" si="5"/>
        <v>Чехия</v>
      </c>
      <c r="E16" s="50" t="str">
        <f t="shared" si="13"/>
        <v>mace</v>
      </c>
      <c r="F16" s="46" t="str">
        <f t="shared" si="7"/>
        <v>rio2k</v>
      </c>
      <c r="G16" s="39">
        <f t="shared" si="8"/>
        <v>1</v>
      </c>
      <c r="H16" s="19"/>
      <c r="I16" s="39">
        <f t="shared" si="9"/>
        <v>2</v>
      </c>
      <c r="J16" s="19"/>
      <c r="K16" s="46">
        <v>1.0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332.0</v>
      </c>
      <c r="U16" s="48" t="str">
        <f t="shared" si="10"/>
        <v>23:16 Bullet shot Cup (Германия) mace  - (Чехия) rio2k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0.9722222222222222</v>
      </c>
      <c r="C17" s="50" t="str">
        <f t="shared" si="12"/>
        <v>Германия</v>
      </c>
      <c r="D17" s="46" t="str">
        <f t="shared" si="5"/>
        <v>Чехия</v>
      </c>
      <c r="E17" s="50" t="str">
        <f t="shared" si="13"/>
        <v>mace</v>
      </c>
      <c r="F17" s="46" t="str">
        <f t="shared" si="7"/>
        <v>rio2k</v>
      </c>
      <c r="G17" s="39">
        <f t="shared" si="8"/>
        <v>1</v>
      </c>
      <c r="H17" s="19"/>
      <c r="I17" s="39">
        <f t="shared" si="9"/>
        <v>2</v>
      </c>
      <c r="J17" s="19"/>
      <c r="K17" s="46">
        <v>1.0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333.0</v>
      </c>
      <c r="U17" s="48" t="str">
        <f t="shared" si="10"/>
        <v>23:20 Bullet shot Cup (Германия) mace  - (Чехия) rio2k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0.975</v>
      </c>
      <c r="C18" s="50" t="str">
        <f t="shared" si="12"/>
        <v>Германия</v>
      </c>
      <c r="D18" s="50" t="str">
        <f t="shared" ref="D18:D23" si="14">TRIM($D$4)</f>
        <v>Финляндия</v>
      </c>
      <c r="E18" s="50" t="str">
        <f t="shared" si="13"/>
        <v>mace</v>
      </c>
      <c r="F18" s="46" t="str">
        <f t="shared" ref="F18:F23" si="15">$E$4</f>
        <v>MBK</v>
      </c>
      <c r="G18" s="39">
        <f t="shared" si="8"/>
        <v>3</v>
      </c>
      <c r="H18" s="19"/>
      <c r="I18" s="39">
        <f t="shared" si="9"/>
        <v>1</v>
      </c>
      <c r="J18" s="19"/>
      <c r="K18" s="46">
        <v>3.0</v>
      </c>
      <c r="L18" s="46">
        <v>1.0</v>
      </c>
      <c r="M18" s="12"/>
      <c r="N18" s="12"/>
      <c r="O18" s="12"/>
      <c r="P18" s="12"/>
      <c r="Q18" s="12"/>
      <c r="R18" s="12"/>
      <c r="S18" s="12"/>
      <c r="T18" s="47">
        <v>334.0</v>
      </c>
      <c r="U18" s="48" t="str">
        <f t="shared" si="10"/>
        <v>23:24 Bullet shot Cup (Германия) mace  - (Финляндия) MBK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0.9777777777777777</v>
      </c>
      <c r="C19" s="50" t="str">
        <f t="shared" si="12"/>
        <v>Германия</v>
      </c>
      <c r="D19" s="50" t="str">
        <f t="shared" si="14"/>
        <v>Финляндия</v>
      </c>
      <c r="E19" s="50" t="str">
        <f t="shared" si="13"/>
        <v>mace</v>
      </c>
      <c r="F19" s="46" t="str">
        <f t="shared" si="15"/>
        <v>MBK</v>
      </c>
      <c r="G19" s="39">
        <f t="shared" si="8"/>
        <v>2</v>
      </c>
      <c r="H19" s="19"/>
      <c r="I19" s="39">
        <f t="shared" ref="I19:I23" si="16">SUM(L19,O19)</f>
        <v>0</v>
      </c>
      <c r="J19" s="19"/>
      <c r="K19" s="46">
        <v>2.0</v>
      </c>
      <c r="L19" s="46">
        <v>0.0</v>
      </c>
      <c r="M19" s="12"/>
      <c r="N19" s="12"/>
      <c r="O19" s="12"/>
      <c r="P19" s="12"/>
      <c r="Q19" s="12"/>
      <c r="R19" s="12"/>
      <c r="S19" s="12"/>
      <c r="T19" s="47">
        <v>335.0</v>
      </c>
      <c r="U19" s="48" t="str">
        <f t="shared" si="10"/>
        <v>23:28 Bullet shot Cup (Германия) mace  - (Финляндия) MBK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0.9805555555555555</v>
      </c>
      <c r="C20" s="50" t="str">
        <f t="shared" si="12"/>
        <v>Германия</v>
      </c>
      <c r="D20" s="50" t="str">
        <f t="shared" si="14"/>
        <v>Финляндия</v>
      </c>
      <c r="E20" s="50" t="str">
        <f t="shared" si="13"/>
        <v>mace</v>
      </c>
      <c r="F20" s="46" t="str">
        <f t="shared" si="15"/>
        <v>MBK</v>
      </c>
      <c r="G20" s="39">
        <f t="shared" si="8"/>
        <v>2</v>
      </c>
      <c r="H20" s="19"/>
      <c r="I20" s="39">
        <f t="shared" si="16"/>
        <v>2</v>
      </c>
      <c r="J20" s="19"/>
      <c r="K20" s="46">
        <v>2.0</v>
      </c>
      <c r="L20" s="46">
        <v>2.0</v>
      </c>
      <c r="M20" s="12"/>
      <c r="N20" s="12"/>
      <c r="O20" s="12"/>
      <c r="P20" s="12"/>
      <c r="Q20" s="12"/>
      <c r="R20" s="12"/>
      <c r="S20" s="12"/>
      <c r="T20" s="47">
        <v>336.0</v>
      </c>
      <c r="U20" s="48" t="str">
        <f t="shared" si="10"/>
        <v>23:32 Bullet shot Cup (Германия) mace  - (Финляндия) MBK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0.9833333333333333</v>
      </c>
      <c r="C21" s="46" t="str">
        <f t="shared" ref="C21:C26" si="17">TRIM($D$5)</f>
        <v>Чехия</v>
      </c>
      <c r="D21" s="50" t="str">
        <f t="shared" si="14"/>
        <v>Финляндия</v>
      </c>
      <c r="E21" s="46" t="str">
        <f t="shared" ref="E21:E26" si="18">$E$5</f>
        <v>rio2k</v>
      </c>
      <c r="F21" s="46" t="str">
        <f t="shared" si="15"/>
        <v>MBK</v>
      </c>
      <c r="G21" s="39">
        <f t="shared" si="8"/>
        <v>1</v>
      </c>
      <c r="H21" s="19"/>
      <c r="I21" s="39">
        <f t="shared" si="16"/>
        <v>2</v>
      </c>
      <c r="J21" s="19"/>
      <c r="K21" s="46">
        <v>1.0</v>
      </c>
      <c r="L21" s="46">
        <v>2.0</v>
      </c>
      <c r="M21" s="12"/>
      <c r="N21" s="12"/>
      <c r="O21" s="12"/>
      <c r="P21" s="12"/>
      <c r="Q21" s="12"/>
      <c r="R21" s="12"/>
      <c r="S21" s="12"/>
      <c r="T21" s="47">
        <v>337.0</v>
      </c>
      <c r="U21" s="48" t="str">
        <f t="shared" si="10"/>
        <v>23:36 Bullet shot Cup (Чехия) rio2k  - (Финляндия) MBK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0.9861111111111112</v>
      </c>
      <c r="C22" s="46" t="str">
        <f t="shared" si="17"/>
        <v>Чехия</v>
      </c>
      <c r="D22" s="50" t="str">
        <f t="shared" si="14"/>
        <v>Финляндия</v>
      </c>
      <c r="E22" s="46" t="str">
        <f t="shared" si="18"/>
        <v>rio2k</v>
      </c>
      <c r="F22" s="46" t="str">
        <f t="shared" si="15"/>
        <v>MBK</v>
      </c>
      <c r="G22" s="39">
        <f t="shared" si="8"/>
        <v>3</v>
      </c>
      <c r="H22" s="19"/>
      <c r="I22" s="39">
        <f t="shared" si="16"/>
        <v>1</v>
      </c>
      <c r="J22" s="19"/>
      <c r="K22" s="46">
        <v>3.0</v>
      </c>
      <c r="L22" s="46">
        <v>1.0</v>
      </c>
      <c r="M22" s="12"/>
      <c r="N22" s="12"/>
      <c r="O22" s="12"/>
      <c r="P22" s="12"/>
      <c r="Q22" s="12"/>
      <c r="R22" s="12"/>
      <c r="S22" s="12"/>
      <c r="T22" s="47">
        <v>338.0</v>
      </c>
      <c r="U22" s="48" t="str">
        <f t="shared" si="10"/>
        <v>23:40 Bullet shot Cup (Чехия) rio2k  - (Финляндия) MBK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0.9888888888888889</v>
      </c>
      <c r="C23" s="46" t="str">
        <f t="shared" si="17"/>
        <v>Чехия</v>
      </c>
      <c r="D23" s="50" t="str">
        <f t="shared" si="14"/>
        <v>Финляндия</v>
      </c>
      <c r="E23" s="46" t="str">
        <f t="shared" si="18"/>
        <v>rio2k</v>
      </c>
      <c r="F23" s="46" t="str">
        <f t="shared" si="15"/>
        <v>MBK</v>
      </c>
      <c r="G23" s="39">
        <f t="shared" si="8"/>
        <v>3</v>
      </c>
      <c r="H23" s="19"/>
      <c r="I23" s="39">
        <f t="shared" si="16"/>
        <v>1</v>
      </c>
      <c r="J23" s="19"/>
      <c r="K23" s="46">
        <v>3.0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339.0</v>
      </c>
      <c r="U23" s="48" t="str">
        <f t="shared" si="10"/>
        <v>23:44 Bullet shot Cup (Чехия) rio2k  - (Финляндия) MBK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0.9916666666666667</v>
      </c>
      <c r="C24" s="46" t="str">
        <f t="shared" si="17"/>
        <v>Чехия</v>
      </c>
      <c r="D24" s="50" t="str">
        <f t="shared" ref="D24:D29" si="19">TRIM($D$6)</f>
        <v>Германия</v>
      </c>
      <c r="E24" s="46" t="str">
        <f t="shared" si="18"/>
        <v>rio2k</v>
      </c>
      <c r="F24" s="50" t="str">
        <f t="shared" ref="F24:F29" si="20">$E$6</f>
        <v>mace</v>
      </c>
      <c r="G24" s="39">
        <f t="shared" si="8"/>
        <v>0</v>
      </c>
      <c r="H24" s="19"/>
      <c r="I24" s="39">
        <f t="shared" ref="I24:I30" si="21">SUM(L24)</f>
        <v>1</v>
      </c>
      <c r="J24" s="19"/>
      <c r="K24" s="46">
        <v>0.0</v>
      </c>
      <c r="L24" s="46">
        <v>1.0</v>
      </c>
      <c r="M24" s="12"/>
      <c r="N24" s="12"/>
      <c r="O24" s="12"/>
      <c r="P24" s="12"/>
      <c r="Q24" s="12"/>
      <c r="R24" s="12"/>
      <c r="S24" s="12"/>
      <c r="T24" s="47">
        <v>340.0</v>
      </c>
      <c r="U24" s="48" t="str">
        <f t="shared" si="10"/>
        <v>23:48 Bullet shot Cup (Чехия) rio2k  - (Германия) mace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0.9944444444444445</v>
      </c>
      <c r="C25" s="46" t="str">
        <f t="shared" si="17"/>
        <v>Чехия</v>
      </c>
      <c r="D25" s="50" t="str">
        <f t="shared" si="19"/>
        <v>Германия</v>
      </c>
      <c r="E25" s="46" t="str">
        <f t="shared" si="18"/>
        <v>rio2k</v>
      </c>
      <c r="F25" s="50" t="str">
        <f t="shared" si="20"/>
        <v>mace</v>
      </c>
      <c r="G25" s="39">
        <f t="shared" si="8"/>
        <v>3</v>
      </c>
      <c r="H25" s="19"/>
      <c r="I25" s="39">
        <f t="shared" si="21"/>
        <v>1</v>
      </c>
      <c r="J25" s="19"/>
      <c r="K25" s="74">
        <v>3.0</v>
      </c>
      <c r="L25" s="46">
        <v>1.0</v>
      </c>
      <c r="M25" s="12"/>
      <c r="N25" s="12"/>
      <c r="O25" s="12"/>
      <c r="P25" s="12"/>
      <c r="Q25" s="12"/>
      <c r="R25" s="12"/>
      <c r="S25" s="12"/>
      <c r="T25" s="47">
        <v>341.0</v>
      </c>
      <c r="U25" s="48" t="str">
        <f t="shared" si="10"/>
        <v>23:52 Bullet shot Cup (Чехия) rio2k  - (Германия) mace</v>
      </c>
      <c r="V25" s="12" t="str">
        <f t="shared" si="11"/>
        <v>3:1</v>
      </c>
      <c r="W25" s="12"/>
      <c r="X25" s="12"/>
      <c r="Y25" s="12"/>
      <c r="Z25" s="12"/>
      <c r="AA25" s="54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0.9972222222222222</v>
      </c>
      <c r="C26" s="46" t="str">
        <f t="shared" si="17"/>
        <v>Чехия</v>
      </c>
      <c r="D26" s="50" t="str">
        <f t="shared" si="19"/>
        <v>Германия</v>
      </c>
      <c r="E26" s="46" t="str">
        <f t="shared" si="18"/>
        <v>rio2k</v>
      </c>
      <c r="F26" s="50" t="str">
        <f t="shared" si="20"/>
        <v>mace</v>
      </c>
      <c r="G26" s="75">
        <f t="shared" si="8"/>
        <v>1</v>
      </c>
      <c r="H26" s="19"/>
      <c r="I26" s="39">
        <f t="shared" si="21"/>
        <v>2</v>
      </c>
      <c r="J26" s="19"/>
      <c r="K26" s="46">
        <v>1.0</v>
      </c>
      <c r="L26" s="46">
        <v>2.0</v>
      </c>
      <c r="M26" s="12"/>
      <c r="N26" s="12"/>
      <c r="O26" s="12"/>
      <c r="P26" s="12"/>
      <c r="Q26" s="12"/>
      <c r="R26" s="12"/>
      <c r="S26" s="12"/>
      <c r="T26" s="47">
        <v>342.0</v>
      </c>
      <c r="U26" s="48" t="str">
        <f t="shared" si="10"/>
        <v>23:56 Bullet shot Cup (Чехия) rio2k  - (Германия) mace</v>
      </c>
      <c r="V26" s="12" t="str">
        <f t="shared" si="11"/>
        <v>1:2</v>
      </c>
      <c r="W26" s="12"/>
      <c r="X26" s="12"/>
      <c r="Y26" s="12"/>
      <c r="Z26" s="12"/>
      <c r="AA26" s="54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1.0</v>
      </c>
      <c r="C27" s="50" t="str">
        <f t="shared" ref="C27:C32" si="22">TRIM($D$4)</f>
        <v>Финляндия</v>
      </c>
      <c r="D27" s="50" t="str">
        <f t="shared" si="19"/>
        <v>Германия</v>
      </c>
      <c r="E27" s="46" t="str">
        <f t="shared" ref="E27:E32" si="23">$E$4</f>
        <v>MBK</v>
      </c>
      <c r="F27" s="50" t="str">
        <f t="shared" si="20"/>
        <v>mace</v>
      </c>
      <c r="G27" s="39">
        <f t="shared" si="8"/>
        <v>2</v>
      </c>
      <c r="H27" s="19"/>
      <c r="I27" s="39">
        <f t="shared" si="21"/>
        <v>2</v>
      </c>
      <c r="J27" s="19"/>
      <c r="K27" s="46">
        <v>2.0</v>
      </c>
      <c r="L27" s="46">
        <v>2.0</v>
      </c>
      <c r="M27" s="12"/>
      <c r="N27" s="12"/>
      <c r="O27" s="12"/>
      <c r="P27" s="12"/>
      <c r="Q27" s="12"/>
      <c r="R27" s="12"/>
      <c r="S27" s="12"/>
      <c r="T27" s="47">
        <v>1.0</v>
      </c>
      <c r="U27" s="48" t="str">
        <f t="shared" si="10"/>
        <v>0:00 Bullet shot Cup (Финляндия) MBK  - (Германия) mace</v>
      </c>
      <c r="V27" s="12" t="str">
        <f t="shared" si="11"/>
        <v>2:2</v>
      </c>
      <c r="W27" s="12"/>
      <c r="X27" s="12"/>
      <c r="Y27" s="12"/>
      <c r="Z27" s="12"/>
      <c r="AA27" s="54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1.0027777777777778</v>
      </c>
      <c r="C28" s="50" t="str">
        <f t="shared" si="22"/>
        <v>Финляндия</v>
      </c>
      <c r="D28" s="50" t="str">
        <f t="shared" si="19"/>
        <v>Германия</v>
      </c>
      <c r="E28" s="46" t="str">
        <f t="shared" si="23"/>
        <v>MBK</v>
      </c>
      <c r="F28" s="50" t="str">
        <f t="shared" si="20"/>
        <v>mace</v>
      </c>
      <c r="G28" s="39">
        <f t="shared" si="8"/>
        <v>2</v>
      </c>
      <c r="H28" s="19"/>
      <c r="I28" s="39">
        <f t="shared" si="21"/>
        <v>2</v>
      </c>
      <c r="J28" s="19"/>
      <c r="K28" s="46">
        <v>2.0</v>
      </c>
      <c r="L28" s="46">
        <v>2.0</v>
      </c>
      <c r="M28" s="12"/>
      <c r="N28" s="12"/>
      <c r="O28" s="12"/>
      <c r="P28" s="12"/>
      <c r="Q28" s="12"/>
      <c r="R28" s="12"/>
      <c r="S28" s="12"/>
      <c r="T28" s="47">
        <v>2.0</v>
      </c>
      <c r="U28" s="48" t="str">
        <f t="shared" si="10"/>
        <v>0:04 Bullet shot Cup (Финляндия) MBK  - (Германия) mace</v>
      </c>
      <c r="V28" s="12" t="str">
        <f t="shared" si="11"/>
        <v>2:2</v>
      </c>
      <c r="W28" s="12"/>
      <c r="X28" s="12"/>
      <c r="Y28" s="12"/>
      <c r="Z28" s="12"/>
      <c r="AA28" s="76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1.0055555555555555</v>
      </c>
      <c r="C29" s="50" t="str">
        <f t="shared" si="22"/>
        <v>Финляндия</v>
      </c>
      <c r="D29" s="50" t="str">
        <f t="shared" si="19"/>
        <v>Германия</v>
      </c>
      <c r="E29" s="46" t="str">
        <f t="shared" si="23"/>
        <v>MBK</v>
      </c>
      <c r="F29" s="50" t="str">
        <f t="shared" si="20"/>
        <v>mace</v>
      </c>
      <c r="G29" s="39">
        <f t="shared" si="8"/>
        <v>1</v>
      </c>
      <c r="H29" s="19"/>
      <c r="I29" s="39">
        <f t="shared" si="21"/>
        <v>1</v>
      </c>
      <c r="J29" s="19"/>
      <c r="K29" s="46">
        <v>1.0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3.0</v>
      </c>
      <c r="U29" s="48" t="str">
        <f t="shared" si="10"/>
        <v>0:08 Bullet shot Cup (Финляндия) MBK  - (Германия) mace</v>
      </c>
      <c r="V29" s="12" t="str">
        <f t="shared" si="11"/>
        <v>1:1</v>
      </c>
      <c r="W29" s="12"/>
      <c r="X29" s="12"/>
      <c r="Y29" s="12"/>
      <c r="Z29" s="12"/>
      <c r="AA29" s="76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1.0083333333333333</v>
      </c>
      <c r="C30" s="50" t="str">
        <f t="shared" si="22"/>
        <v>Финляндия</v>
      </c>
      <c r="D30" s="46" t="str">
        <f t="shared" ref="D30:D35" si="24">TRIM($D$5)</f>
        <v>Чехия</v>
      </c>
      <c r="E30" s="46" t="str">
        <f t="shared" si="23"/>
        <v>MBK</v>
      </c>
      <c r="F30" s="46" t="str">
        <f t="shared" ref="F30:F35" si="25">$E$5</f>
        <v>rio2k</v>
      </c>
      <c r="G30" s="39">
        <f t="shared" si="8"/>
        <v>0</v>
      </c>
      <c r="H30" s="19"/>
      <c r="I30" s="39">
        <f t="shared" si="21"/>
        <v>1</v>
      </c>
      <c r="J30" s="19"/>
      <c r="K30" s="46">
        <v>0.0</v>
      </c>
      <c r="L30" s="46">
        <v>1.0</v>
      </c>
      <c r="M30" s="12"/>
      <c r="N30" s="12"/>
      <c r="O30" s="12"/>
      <c r="P30" s="12"/>
      <c r="Q30" s="12"/>
      <c r="R30" s="12"/>
      <c r="S30" s="12"/>
      <c r="T30" s="47">
        <v>4.0</v>
      </c>
      <c r="U30" s="48" t="str">
        <f t="shared" si="10"/>
        <v>0:12 Bullet shot Cup (Финляндия) MBK  - (Чехия) rio2k</v>
      </c>
      <c r="V30" s="12" t="str">
        <f t="shared" si="11"/>
        <v>0:1</v>
      </c>
      <c r="W30" s="12"/>
      <c r="X30" s="12"/>
      <c r="Y30" s="12"/>
      <c r="Z30" s="12"/>
      <c r="AA30" s="76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1.011111111111111</v>
      </c>
      <c r="C31" s="50" t="str">
        <f t="shared" si="22"/>
        <v>Финляндия</v>
      </c>
      <c r="D31" s="46" t="str">
        <f t="shared" si="24"/>
        <v>Чехия</v>
      </c>
      <c r="E31" s="46" t="str">
        <f t="shared" si="23"/>
        <v>MBK</v>
      </c>
      <c r="F31" s="46" t="str">
        <f t="shared" si="25"/>
        <v>rio2k</v>
      </c>
      <c r="G31" s="39">
        <f t="shared" si="8"/>
        <v>1</v>
      </c>
      <c r="H31" s="19"/>
      <c r="I31" s="39">
        <f t="shared" ref="I31:I35" si="26">SUM(L31,O31)</f>
        <v>1</v>
      </c>
      <c r="J31" s="19"/>
      <c r="K31" s="46">
        <v>1.0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5.0</v>
      </c>
      <c r="U31" s="48" t="str">
        <f t="shared" si="10"/>
        <v>0:16 Bullet shot Cup (Финляндия) MBK  - (Чехия) rio2k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1.0138888888888888</v>
      </c>
      <c r="C32" s="50" t="str">
        <f t="shared" si="22"/>
        <v>Финляндия</v>
      </c>
      <c r="D32" s="46" t="str">
        <f t="shared" si="24"/>
        <v>Чехия</v>
      </c>
      <c r="E32" s="46" t="str">
        <f t="shared" si="23"/>
        <v>MBK</v>
      </c>
      <c r="F32" s="46" t="str">
        <f t="shared" si="25"/>
        <v>rio2k</v>
      </c>
      <c r="G32" s="39">
        <f t="shared" si="8"/>
        <v>2</v>
      </c>
      <c r="H32" s="19"/>
      <c r="I32" s="39">
        <f t="shared" si="26"/>
        <v>0</v>
      </c>
      <c r="J32" s="19"/>
      <c r="K32" s="46">
        <v>2.0</v>
      </c>
      <c r="L32" s="46">
        <v>0.0</v>
      </c>
      <c r="M32" s="12"/>
      <c r="N32" s="12"/>
      <c r="O32" s="12"/>
      <c r="P32" s="12"/>
      <c r="Q32" s="12"/>
      <c r="R32" s="12"/>
      <c r="S32" s="12"/>
      <c r="T32" s="47">
        <v>6.0</v>
      </c>
      <c r="U32" s="48" t="str">
        <f t="shared" si="10"/>
        <v>0:20 Bullet shot Cup (Финляндия) MBK  - (Чехия) rio2k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1.0166666666666666</v>
      </c>
      <c r="C33" s="50" t="str">
        <f t="shared" ref="C33:C38" si="27">TRIM($D$6)</f>
        <v>Германия</v>
      </c>
      <c r="D33" s="46" t="str">
        <f t="shared" si="24"/>
        <v>Чехия</v>
      </c>
      <c r="E33" s="46" t="str">
        <f t="shared" ref="E33:E38" si="28">$E$6</f>
        <v>mace</v>
      </c>
      <c r="F33" s="46" t="str">
        <f t="shared" si="25"/>
        <v>rio2k</v>
      </c>
      <c r="G33" s="39">
        <f t="shared" si="8"/>
        <v>2</v>
      </c>
      <c r="H33" s="19"/>
      <c r="I33" s="39">
        <f t="shared" si="26"/>
        <v>0</v>
      </c>
      <c r="J33" s="19"/>
      <c r="K33" s="46">
        <v>2.0</v>
      </c>
      <c r="L33" s="46">
        <v>0.0</v>
      </c>
      <c r="M33" s="12"/>
      <c r="N33" s="12"/>
      <c r="O33" s="12"/>
      <c r="P33" s="12"/>
      <c r="Q33" s="12"/>
      <c r="R33" s="12"/>
      <c r="S33" s="12"/>
      <c r="T33" s="47">
        <v>7.0</v>
      </c>
      <c r="U33" s="48" t="str">
        <f t="shared" si="10"/>
        <v>0:24 Bullet shot Cup (Германия) mace  - (Чехия) rio2k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1.0194444444444444</v>
      </c>
      <c r="C34" s="50" t="str">
        <f t="shared" si="27"/>
        <v>Германия</v>
      </c>
      <c r="D34" s="46" t="str">
        <f t="shared" si="24"/>
        <v>Чехия</v>
      </c>
      <c r="E34" s="46" t="str">
        <f t="shared" si="28"/>
        <v>mace</v>
      </c>
      <c r="F34" s="46" t="str">
        <f t="shared" si="25"/>
        <v>rio2k</v>
      </c>
      <c r="G34" s="39">
        <f t="shared" si="8"/>
        <v>1</v>
      </c>
      <c r="H34" s="19"/>
      <c r="I34" s="39">
        <f t="shared" si="26"/>
        <v>2</v>
      </c>
      <c r="J34" s="19"/>
      <c r="K34" s="46">
        <v>1.0</v>
      </c>
      <c r="L34" s="46">
        <v>2.0</v>
      </c>
      <c r="M34" s="12"/>
      <c r="N34" s="12"/>
      <c r="O34" s="12"/>
      <c r="P34" s="12"/>
      <c r="Q34" s="12"/>
      <c r="R34" s="12"/>
      <c r="S34" s="12"/>
      <c r="T34" s="47">
        <v>8.0</v>
      </c>
      <c r="U34" s="48" t="str">
        <f t="shared" si="10"/>
        <v>0:28 Bullet shot Cup (Германия) mace  - (Чехия) rio2k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1.0222222222222221</v>
      </c>
      <c r="C35" s="50" t="str">
        <f t="shared" si="27"/>
        <v>Германия</v>
      </c>
      <c r="D35" s="46" t="str">
        <f t="shared" si="24"/>
        <v>Чехия</v>
      </c>
      <c r="E35" s="46" t="str">
        <f t="shared" si="28"/>
        <v>mace</v>
      </c>
      <c r="F35" s="46" t="str">
        <f t="shared" si="25"/>
        <v>rio2k</v>
      </c>
      <c r="G35" s="39">
        <f t="shared" si="8"/>
        <v>2</v>
      </c>
      <c r="H35" s="19"/>
      <c r="I35" s="39">
        <f t="shared" si="26"/>
        <v>0</v>
      </c>
      <c r="J35" s="19"/>
      <c r="K35" s="46">
        <v>2.0</v>
      </c>
      <c r="L35" s="46">
        <v>0.0</v>
      </c>
      <c r="M35" s="12"/>
      <c r="N35" s="12"/>
      <c r="O35" s="12"/>
      <c r="P35" s="12"/>
      <c r="Q35" s="12"/>
      <c r="R35" s="12"/>
      <c r="S35" s="12"/>
      <c r="T35" s="47">
        <v>9.0</v>
      </c>
      <c r="U35" s="48" t="str">
        <f t="shared" si="10"/>
        <v>0:32 Bullet shot Cup (Германия) mace  - (Чехия) rio2k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1.025</v>
      </c>
      <c r="C36" s="50" t="str">
        <f t="shared" si="27"/>
        <v>Германия</v>
      </c>
      <c r="D36" s="50" t="str">
        <f t="shared" ref="D36:D41" si="29">TRIM($D$4)</f>
        <v>Финляндия</v>
      </c>
      <c r="E36" s="50" t="str">
        <f t="shared" si="28"/>
        <v>mace</v>
      </c>
      <c r="F36" s="46" t="str">
        <f t="shared" ref="F36:F41" si="30">$E$4</f>
        <v>MBK</v>
      </c>
      <c r="G36" s="39">
        <f t="shared" si="8"/>
        <v>2</v>
      </c>
      <c r="H36" s="19"/>
      <c r="I36" s="39">
        <f t="shared" ref="I36:I42" si="31">SUM(L36)</f>
        <v>2</v>
      </c>
      <c r="J36" s="19"/>
      <c r="K36" s="46">
        <v>2.0</v>
      </c>
      <c r="L36" s="46">
        <v>2.0</v>
      </c>
      <c r="M36" s="12"/>
      <c r="N36" s="12"/>
      <c r="O36" s="12"/>
      <c r="P36" s="12"/>
      <c r="Q36" s="12"/>
      <c r="R36" s="12"/>
      <c r="S36" s="12"/>
      <c r="T36" s="47">
        <v>10.0</v>
      </c>
      <c r="U36" s="48" t="str">
        <f t="shared" si="10"/>
        <v>0:36 Bullet shot Cup (Германия) mace  - (Финляндия) MBK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1.0277777777777777</v>
      </c>
      <c r="C37" s="50" t="str">
        <f t="shared" si="27"/>
        <v>Германия</v>
      </c>
      <c r="D37" s="50" t="str">
        <f t="shared" si="29"/>
        <v>Финляндия</v>
      </c>
      <c r="E37" s="50" t="str">
        <f t="shared" si="28"/>
        <v>mace</v>
      </c>
      <c r="F37" s="46" t="str">
        <f t="shared" si="30"/>
        <v>MBK</v>
      </c>
      <c r="G37" s="39">
        <f t="shared" si="8"/>
        <v>3</v>
      </c>
      <c r="H37" s="19"/>
      <c r="I37" s="39">
        <f t="shared" si="31"/>
        <v>3</v>
      </c>
      <c r="J37" s="19"/>
      <c r="K37" s="46">
        <v>3.0</v>
      </c>
      <c r="L37" s="46">
        <v>3.0</v>
      </c>
      <c r="M37" s="12"/>
      <c r="N37" s="12"/>
      <c r="O37" s="12"/>
      <c r="P37" s="12"/>
      <c r="Q37" s="12"/>
      <c r="R37" s="12"/>
      <c r="S37" s="12"/>
      <c r="T37" s="47">
        <v>11.0</v>
      </c>
      <c r="U37" s="48" t="str">
        <f t="shared" si="10"/>
        <v>0:40 Bullet shot Cup (Германия) mace  - (Финляндия) MBK</v>
      </c>
      <c r="V37" s="12" t="str">
        <f t="shared" si="11"/>
        <v>3:3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1.0305555555555554</v>
      </c>
      <c r="C38" s="50" t="str">
        <f t="shared" si="27"/>
        <v>Германия</v>
      </c>
      <c r="D38" s="50" t="str">
        <f t="shared" si="29"/>
        <v>Финляндия</v>
      </c>
      <c r="E38" s="50" t="str">
        <f t="shared" si="28"/>
        <v>mace</v>
      </c>
      <c r="F38" s="46" t="str">
        <f t="shared" si="30"/>
        <v>MBK</v>
      </c>
      <c r="G38" s="39">
        <f t="shared" si="8"/>
        <v>2</v>
      </c>
      <c r="H38" s="19"/>
      <c r="I38" s="39">
        <f t="shared" si="31"/>
        <v>0</v>
      </c>
      <c r="J38" s="19"/>
      <c r="K38" s="46">
        <v>2.0</v>
      </c>
      <c r="L38" s="46">
        <v>0.0</v>
      </c>
      <c r="M38" s="12"/>
      <c r="N38" s="12"/>
      <c r="O38" s="12"/>
      <c r="P38" s="12"/>
      <c r="Q38" s="12"/>
      <c r="R38" s="12"/>
      <c r="S38" s="12"/>
      <c r="T38" s="47">
        <v>12.0</v>
      </c>
      <c r="U38" s="48" t="str">
        <f t="shared" si="10"/>
        <v>0:44 Bullet shot Cup (Германия) mace  - (Финляндия) MBK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1.0333333333333334</v>
      </c>
      <c r="C39" s="46" t="str">
        <f t="shared" ref="C39:C44" si="32">TRIM($D$5)</f>
        <v>Чехия</v>
      </c>
      <c r="D39" s="50" t="str">
        <f t="shared" si="29"/>
        <v>Финляндия</v>
      </c>
      <c r="E39" s="46" t="str">
        <f t="shared" ref="E39:E44" si="33">$E$5</f>
        <v>rio2k</v>
      </c>
      <c r="F39" s="46" t="str">
        <f t="shared" si="30"/>
        <v>MBK</v>
      </c>
      <c r="G39" s="39">
        <f t="shared" si="8"/>
        <v>2</v>
      </c>
      <c r="H39" s="19"/>
      <c r="I39" s="39">
        <f t="shared" si="31"/>
        <v>0</v>
      </c>
      <c r="J39" s="19"/>
      <c r="K39" s="46">
        <v>2.0</v>
      </c>
      <c r="L39" s="46">
        <v>0.0</v>
      </c>
      <c r="M39" s="12"/>
      <c r="N39" s="12"/>
      <c r="O39" s="12"/>
      <c r="P39" s="12"/>
      <c r="Q39" s="12"/>
      <c r="R39" s="12"/>
      <c r="S39" s="12"/>
      <c r="T39" s="47">
        <v>13.0</v>
      </c>
      <c r="U39" s="48" t="str">
        <f t="shared" si="10"/>
        <v>0:48 Bullet shot Cup (Чехия) rio2k  - (Финляндия) MBK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1.0361111111111112</v>
      </c>
      <c r="C40" s="46" t="str">
        <f t="shared" si="32"/>
        <v>Чехия</v>
      </c>
      <c r="D40" s="50" t="str">
        <f t="shared" si="29"/>
        <v>Финляндия</v>
      </c>
      <c r="E40" s="46" t="str">
        <f t="shared" si="33"/>
        <v>rio2k</v>
      </c>
      <c r="F40" s="46" t="str">
        <f t="shared" si="30"/>
        <v>MBK</v>
      </c>
      <c r="G40" s="39">
        <f t="shared" si="8"/>
        <v>2</v>
      </c>
      <c r="H40" s="19"/>
      <c r="I40" s="39">
        <f t="shared" si="31"/>
        <v>3</v>
      </c>
      <c r="J40" s="19"/>
      <c r="K40" s="46">
        <v>2.0</v>
      </c>
      <c r="L40" s="46">
        <v>3.0</v>
      </c>
      <c r="M40" s="12"/>
      <c r="N40" s="12"/>
      <c r="O40" s="12"/>
      <c r="P40" s="12"/>
      <c r="Q40" s="12"/>
      <c r="R40" s="12"/>
      <c r="S40" s="12"/>
      <c r="T40" s="47">
        <v>14.0</v>
      </c>
      <c r="U40" s="48" t="str">
        <f t="shared" si="10"/>
        <v>0:52 Bullet shot Cup (Чехия) rio2k  - (Финляндия) MBK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1.038888888888889</v>
      </c>
      <c r="C41" s="46" t="str">
        <f t="shared" si="32"/>
        <v>Чехия</v>
      </c>
      <c r="D41" s="50" t="str">
        <f t="shared" si="29"/>
        <v>Финляндия</v>
      </c>
      <c r="E41" s="46" t="str">
        <f t="shared" si="33"/>
        <v>rio2k</v>
      </c>
      <c r="F41" s="46" t="str">
        <f t="shared" si="30"/>
        <v>MBK</v>
      </c>
      <c r="G41" s="39">
        <f t="shared" si="8"/>
        <v>2</v>
      </c>
      <c r="H41" s="19"/>
      <c r="I41" s="39">
        <f t="shared" si="31"/>
        <v>1</v>
      </c>
      <c r="J41" s="19"/>
      <c r="K41" s="46">
        <v>2.0</v>
      </c>
      <c r="L41" s="46">
        <v>1.0</v>
      </c>
      <c r="M41" s="12"/>
      <c r="N41" s="12"/>
      <c r="O41" s="12"/>
      <c r="P41" s="12"/>
      <c r="Q41" s="12"/>
      <c r="R41" s="12"/>
      <c r="S41" s="12"/>
      <c r="T41" s="47">
        <v>15.0</v>
      </c>
      <c r="U41" s="48" t="str">
        <f t="shared" si="10"/>
        <v>0:56 Bullet shot Cup (Чехия) rio2k  - (Финляндия) MBK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1.0416666666666667</v>
      </c>
      <c r="C42" s="46" t="str">
        <f t="shared" si="32"/>
        <v>Чехия</v>
      </c>
      <c r="D42" s="50" t="str">
        <f t="shared" ref="D42:D47" si="34">TRIM($D$6)</f>
        <v>Германия</v>
      </c>
      <c r="E42" s="46" t="str">
        <f t="shared" si="33"/>
        <v>rio2k</v>
      </c>
      <c r="F42" s="46" t="str">
        <f t="shared" ref="F42:F47" si="35">$E$6</f>
        <v>mace</v>
      </c>
      <c r="G42" s="39">
        <f t="shared" si="8"/>
        <v>1</v>
      </c>
      <c r="H42" s="19"/>
      <c r="I42" s="39">
        <f t="shared" si="31"/>
        <v>2</v>
      </c>
      <c r="J42" s="19"/>
      <c r="K42" s="46">
        <v>1.0</v>
      </c>
      <c r="L42" s="46">
        <v>2.0</v>
      </c>
      <c r="M42" s="12"/>
      <c r="N42" s="12"/>
      <c r="O42" s="12"/>
      <c r="P42" s="12"/>
      <c r="Q42" s="12"/>
      <c r="R42" s="12"/>
      <c r="S42" s="12"/>
      <c r="T42" s="47">
        <v>16.0</v>
      </c>
      <c r="U42" s="48" t="str">
        <f t="shared" si="10"/>
        <v>1:00 Bullet shot Cup (Чехия) rio2k  - (Германия) mace</v>
      </c>
      <c r="V42" s="12" t="str">
        <f t="shared" si="11"/>
        <v>1:2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1.0444444444444445</v>
      </c>
      <c r="C43" s="46" t="str">
        <f t="shared" si="32"/>
        <v>Чехия</v>
      </c>
      <c r="D43" s="50" t="str">
        <f t="shared" si="34"/>
        <v>Германия</v>
      </c>
      <c r="E43" s="46" t="str">
        <f t="shared" si="33"/>
        <v>rio2k</v>
      </c>
      <c r="F43" s="46" t="str">
        <f t="shared" si="35"/>
        <v>mace</v>
      </c>
      <c r="G43" s="39">
        <f t="shared" si="8"/>
        <v>3</v>
      </c>
      <c r="H43" s="19"/>
      <c r="I43" s="39">
        <f t="shared" ref="I43:I47" si="36">SUM(L43,O43)</f>
        <v>1</v>
      </c>
      <c r="J43" s="19"/>
      <c r="K43" s="46">
        <v>3.0</v>
      </c>
      <c r="L43" s="46">
        <v>1.0</v>
      </c>
      <c r="M43" s="12"/>
      <c r="N43" s="12"/>
      <c r="O43" s="12"/>
      <c r="P43" s="12"/>
      <c r="Q43" s="12"/>
      <c r="R43" s="12"/>
      <c r="S43" s="12"/>
      <c r="T43" s="47">
        <v>17.0</v>
      </c>
      <c r="U43" s="48" t="str">
        <f t="shared" si="10"/>
        <v>1:04 Bullet shot Cup (Чехия) rio2k  - (Германия) mace</v>
      </c>
      <c r="V43" s="12" t="str">
        <f t="shared" si="11"/>
        <v>3:1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1.0472222222222223</v>
      </c>
      <c r="C44" s="46" t="str">
        <f t="shared" si="32"/>
        <v>Чехия</v>
      </c>
      <c r="D44" s="50" t="str">
        <f t="shared" si="34"/>
        <v>Германия</v>
      </c>
      <c r="E44" s="46" t="str">
        <f t="shared" si="33"/>
        <v>rio2k</v>
      </c>
      <c r="F44" s="46" t="str">
        <f t="shared" si="35"/>
        <v>mace</v>
      </c>
      <c r="G44" s="39">
        <f t="shared" si="8"/>
        <v>2</v>
      </c>
      <c r="H44" s="19"/>
      <c r="I44" s="39">
        <f t="shared" si="36"/>
        <v>0</v>
      </c>
      <c r="J44" s="19"/>
      <c r="K44" s="46">
        <v>2.0</v>
      </c>
      <c r="L44" s="46">
        <v>0.0</v>
      </c>
      <c r="M44" s="12"/>
      <c r="N44" s="12"/>
      <c r="O44" s="12"/>
      <c r="P44" s="12"/>
      <c r="Q44" s="12"/>
      <c r="R44" s="12"/>
      <c r="S44" s="12"/>
      <c r="T44" s="47">
        <v>18.0</v>
      </c>
      <c r="U44" s="48" t="str">
        <f t="shared" si="10"/>
        <v>1:08 Bullet shot Cup (Чехия) rio2k  - (Германия) mace</v>
      </c>
      <c r="V44" s="12" t="str">
        <f t="shared" si="11"/>
        <v>2:0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1.05</v>
      </c>
      <c r="C45" s="50" t="str">
        <f t="shared" ref="C45:C49" si="37">TRIM($D$4)</f>
        <v>Финляндия</v>
      </c>
      <c r="D45" s="50" t="str">
        <f t="shared" si="34"/>
        <v>Германия</v>
      </c>
      <c r="E45" s="46" t="str">
        <f t="shared" ref="E45:E49" si="38">$E$4</f>
        <v>MBK</v>
      </c>
      <c r="F45" s="46" t="str">
        <f t="shared" si="35"/>
        <v>mace</v>
      </c>
      <c r="G45" s="39">
        <f t="shared" si="8"/>
        <v>1</v>
      </c>
      <c r="H45" s="19"/>
      <c r="I45" s="39">
        <f t="shared" si="36"/>
        <v>0</v>
      </c>
      <c r="J45" s="19"/>
      <c r="K45" s="46">
        <v>1.0</v>
      </c>
      <c r="L45" s="46">
        <v>0.0</v>
      </c>
      <c r="M45" s="12"/>
      <c r="N45" s="12"/>
      <c r="O45" s="12"/>
      <c r="P45" s="12"/>
      <c r="Q45" s="12"/>
      <c r="R45" s="12"/>
      <c r="S45" s="12"/>
      <c r="T45" s="47">
        <v>19.0</v>
      </c>
      <c r="U45" s="48" t="str">
        <f t="shared" si="10"/>
        <v>1:12 Bullet shot Cup (Финляндия) MBK  - (Германия) mace</v>
      </c>
      <c r="V45" s="12" t="str">
        <f t="shared" si="11"/>
        <v>1:0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1.0527777777777778</v>
      </c>
      <c r="C46" s="50" t="str">
        <f t="shared" si="37"/>
        <v>Финляндия</v>
      </c>
      <c r="D46" s="50" t="str">
        <f t="shared" si="34"/>
        <v>Германия</v>
      </c>
      <c r="E46" s="46" t="str">
        <f t="shared" si="38"/>
        <v>MBK</v>
      </c>
      <c r="F46" s="46" t="str">
        <f t="shared" si="35"/>
        <v>mace</v>
      </c>
      <c r="G46" s="39">
        <f t="shared" si="8"/>
        <v>3</v>
      </c>
      <c r="H46" s="19"/>
      <c r="I46" s="39">
        <f t="shared" si="36"/>
        <v>1</v>
      </c>
      <c r="J46" s="19"/>
      <c r="K46" s="46">
        <v>3.0</v>
      </c>
      <c r="L46" s="46">
        <v>1.0</v>
      </c>
      <c r="M46" s="12"/>
      <c r="N46" s="12"/>
      <c r="O46" s="12"/>
      <c r="P46" s="12"/>
      <c r="Q46" s="12"/>
      <c r="R46" s="12"/>
      <c r="S46" s="12"/>
      <c r="T46" s="47">
        <v>20.0</v>
      </c>
      <c r="U46" s="48" t="str">
        <f t="shared" si="10"/>
        <v>1:16 Bullet shot Cup (Финляндия) MBK  - (Германия) mace</v>
      </c>
      <c r="V46" s="12" t="str">
        <f t="shared" si="11"/>
        <v>3:1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1.0555555555555556</v>
      </c>
      <c r="C47" s="50" t="str">
        <f t="shared" si="37"/>
        <v>Финляндия</v>
      </c>
      <c r="D47" s="50" t="str">
        <f t="shared" si="34"/>
        <v>Германия</v>
      </c>
      <c r="E47" s="46" t="str">
        <f t="shared" si="38"/>
        <v>MBK</v>
      </c>
      <c r="F47" s="46" t="str">
        <f t="shared" si="35"/>
        <v>mace</v>
      </c>
      <c r="G47" s="39">
        <f t="shared" si="8"/>
        <v>3</v>
      </c>
      <c r="H47" s="19"/>
      <c r="I47" s="39">
        <f t="shared" si="36"/>
        <v>1</v>
      </c>
      <c r="J47" s="19"/>
      <c r="K47" s="46">
        <v>3.0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21.0</v>
      </c>
      <c r="U47" s="48" t="str">
        <f t="shared" si="10"/>
        <v>1:20 Bullet shot Cup (Финляндия) MBK  - (Германия) mace</v>
      </c>
      <c r="V47" s="12" t="str">
        <f t="shared" si="11"/>
        <v>3:1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1.0583333333333333</v>
      </c>
      <c r="C48" s="50" t="str">
        <f t="shared" si="37"/>
        <v>Финляндия</v>
      </c>
      <c r="D48" s="46" t="str">
        <f t="shared" ref="D48:D51" si="39">TRIM($D$5)</f>
        <v>Чехия</v>
      </c>
      <c r="E48" s="46" t="str">
        <f t="shared" si="38"/>
        <v>MBK</v>
      </c>
      <c r="F48" s="46" t="str">
        <f t="shared" ref="F48:F51" si="40">$E$5</f>
        <v>rio2k</v>
      </c>
      <c r="G48" s="39">
        <f t="shared" si="8"/>
        <v>2</v>
      </c>
      <c r="H48" s="19"/>
      <c r="I48" s="39">
        <f>SUM(L48)</f>
        <v>2</v>
      </c>
      <c r="J48" s="19"/>
      <c r="K48" s="46">
        <v>2.0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22.0</v>
      </c>
      <c r="U48" s="48" t="str">
        <f t="shared" si="10"/>
        <v>1:24 Bullet shot Cup (Финляндия) MBK  - (Чехия) rio2k</v>
      </c>
      <c r="V48" s="12" t="str">
        <f t="shared" si="11"/>
        <v>2:2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1.0611111111111111</v>
      </c>
      <c r="C49" s="50" t="str">
        <f t="shared" si="37"/>
        <v>Финляндия</v>
      </c>
      <c r="D49" s="46" t="str">
        <f t="shared" si="39"/>
        <v>Чехия</v>
      </c>
      <c r="E49" s="46" t="str">
        <f t="shared" si="38"/>
        <v>MBK</v>
      </c>
      <c r="F49" s="46" t="str">
        <f t="shared" si="40"/>
        <v>rio2k</v>
      </c>
      <c r="G49" s="39">
        <f t="shared" si="8"/>
        <v>2</v>
      </c>
      <c r="H49" s="19"/>
      <c r="I49" s="39">
        <f t="shared" ref="I49:I53" si="41">SUM(L49,O49)</f>
        <v>3</v>
      </c>
      <c r="J49" s="19"/>
      <c r="K49" s="46">
        <v>2.0</v>
      </c>
      <c r="L49" s="46">
        <v>3.0</v>
      </c>
      <c r="M49" s="12"/>
      <c r="N49" s="12"/>
      <c r="O49" s="12"/>
      <c r="P49" s="12"/>
      <c r="Q49" s="12"/>
      <c r="R49" s="12"/>
      <c r="S49" s="12"/>
      <c r="T49" s="47">
        <v>23.0</v>
      </c>
      <c r="U49" s="48" t="str">
        <f t="shared" si="10"/>
        <v>1:28 Bullet shot Cup (Финляндия) MBK  - (Чехия) rio2k</v>
      </c>
      <c r="V49" s="12" t="str">
        <f t="shared" si="11"/>
        <v>2:3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1.0638888888888889</v>
      </c>
      <c r="C50" s="50" t="str">
        <f t="shared" ref="C50:C53" si="42">TRIM($D$6)</f>
        <v>Германия</v>
      </c>
      <c r="D50" s="46" t="str">
        <f t="shared" si="39"/>
        <v>Чехия</v>
      </c>
      <c r="E50" s="46" t="str">
        <f t="shared" ref="E50:E53" si="43">$E$6</f>
        <v>mace</v>
      </c>
      <c r="F50" s="46" t="str">
        <f t="shared" si="40"/>
        <v>rio2k</v>
      </c>
      <c r="G50" s="39">
        <f t="shared" si="8"/>
        <v>2</v>
      </c>
      <c r="H50" s="19"/>
      <c r="I50" s="39">
        <f t="shared" si="41"/>
        <v>2</v>
      </c>
      <c r="J50" s="19"/>
      <c r="K50" s="46">
        <v>2.0</v>
      </c>
      <c r="L50" s="46">
        <v>2.0</v>
      </c>
      <c r="M50" s="12"/>
      <c r="N50" s="12"/>
      <c r="O50" s="12"/>
      <c r="P50" s="12"/>
      <c r="Q50" s="12"/>
      <c r="R50" s="12"/>
      <c r="S50" s="12"/>
      <c r="T50" s="47">
        <v>24.0</v>
      </c>
      <c r="U50" s="48" t="str">
        <f t="shared" si="10"/>
        <v>1:32 Bullet shot Cup (Германия) mace  - (Чехия) rio2k</v>
      </c>
      <c r="V50" s="12" t="str">
        <f t="shared" si="11"/>
        <v>2:2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1.0666666666666667</v>
      </c>
      <c r="C51" s="50" t="str">
        <f t="shared" si="42"/>
        <v>Германия</v>
      </c>
      <c r="D51" s="46" t="str">
        <f t="shared" si="39"/>
        <v>Чехия</v>
      </c>
      <c r="E51" s="46" t="str">
        <f t="shared" si="43"/>
        <v>mace</v>
      </c>
      <c r="F51" s="46" t="str">
        <f t="shared" si="40"/>
        <v>rio2k</v>
      </c>
      <c r="G51" s="39">
        <f t="shared" si="8"/>
        <v>3</v>
      </c>
      <c r="H51" s="19"/>
      <c r="I51" s="39">
        <f t="shared" si="41"/>
        <v>1</v>
      </c>
      <c r="J51" s="19"/>
      <c r="K51" s="46">
        <v>3.0</v>
      </c>
      <c r="L51" s="46">
        <v>1.0</v>
      </c>
      <c r="M51" s="12"/>
      <c r="N51" s="12"/>
      <c r="O51" s="12"/>
      <c r="P51" s="12"/>
      <c r="Q51" s="12"/>
      <c r="R51" s="12"/>
      <c r="S51" s="12"/>
      <c r="T51" s="47">
        <v>25.0</v>
      </c>
      <c r="U51" s="48" t="str">
        <f t="shared" si="10"/>
        <v>1:36 Bullet shot Cup (Германия) mace  - (Чехия) rio2k</v>
      </c>
      <c r="V51" s="12" t="str">
        <f t="shared" si="11"/>
        <v>3:1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1.0694444444444444</v>
      </c>
      <c r="C52" s="50" t="str">
        <f t="shared" si="42"/>
        <v>Германия</v>
      </c>
      <c r="D52" s="50" t="str">
        <f t="shared" ref="D52:D53" si="44">TRIM($D$4)</f>
        <v>Финляндия</v>
      </c>
      <c r="E52" s="50" t="str">
        <f t="shared" si="43"/>
        <v>mace</v>
      </c>
      <c r="F52" s="46" t="str">
        <f t="shared" ref="F52:F53" si="45">$E$4</f>
        <v>MBK</v>
      </c>
      <c r="G52" s="39">
        <f t="shared" si="8"/>
        <v>1</v>
      </c>
      <c r="H52" s="19"/>
      <c r="I52" s="39">
        <f t="shared" si="41"/>
        <v>2</v>
      </c>
      <c r="J52" s="19"/>
      <c r="K52" s="46">
        <v>1.0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26.0</v>
      </c>
      <c r="U52" s="48" t="str">
        <f t="shared" si="10"/>
        <v>1:40 Bullet shot Cup (Германия) mace  - (Финляндия) MBK</v>
      </c>
      <c r="V52" s="12" t="str">
        <f t="shared" si="11"/>
        <v>1:2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1.0722222222222222</v>
      </c>
      <c r="C53" s="50" t="str">
        <f t="shared" si="42"/>
        <v>Германия</v>
      </c>
      <c r="D53" s="50" t="str">
        <f t="shared" si="44"/>
        <v>Финляндия</v>
      </c>
      <c r="E53" s="50" t="str">
        <f t="shared" si="43"/>
        <v>mace</v>
      </c>
      <c r="F53" s="46" t="str">
        <f t="shared" si="45"/>
        <v>MBK</v>
      </c>
      <c r="G53" s="39">
        <f t="shared" si="8"/>
        <v>2</v>
      </c>
      <c r="H53" s="19"/>
      <c r="I53" s="39">
        <f t="shared" si="41"/>
        <v>0</v>
      </c>
      <c r="J53" s="19"/>
      <c r="K53" s="46">
        <v>2.0</v>
      </c>
      <c r="L53" s="46">
        <v>0.0</v>
      </c>
      <c r="M53" s="12"/>
      <c r="N53" s="12"/>
      <c r="O53" s="12"/>
      <c r="P53" s="12"/>
      <c r="Q53" s="12"/>
      <c r="R53" s="12"/>
      <c r="S53" s="12"/>
      <c r="T53" s="47">
        <v>27.0</v>
      </c>
      <c r="U53" s="48" t="str">
        <f t="shared" si="10"/>
        <v>1:44 Bullet shot Cup (Германия) mace  - (Финляндия) MBK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41</v>
      </c>
      <c r="D55" s="12"/>
      <c r="E55" s="12"/>
      <c r="F55" s="12" t="s">
        <v>42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49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45664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45664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8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27">
        <f t="array" ref="AJ3">SUM(('ТУР7'!home=AF3)*('ТУР7'!homescore&lt;'ТУР7'!visitorscore),('ТУР7'!visitor=AF3)*('ТУР7'!visitorscore&lt;'ТУР7'!homescore))</f>
        <v>12</v>
      </c>
      <c r="AK3" s="22">
        <f t="array" ref="AK3">SUMIF('ТУР7'!home,AF3,'ТУР7'!homescore)+SUMIF('ТУР7'!visitor,AF3,'ТУР7'!visitorscore)</f>
        <v>46</v>
      </c>
      <c r="AL3" s="27">
        <f t="array" ref="AL3">SUMIF('ТУР7'!home,AF3,'ТУР7'!visitorscore)+SUMIF('ТУР7'!visitor,AF3,'ТУР7'!homescore)</f>
        <v>51</v>
      </c>
      <c r="AM3" s="27">
        <f t="shared" ref="AM3:AM5" si="2">AK3-AL3</f>
        <v>-5</v>
      </c>
      <c r="AN3" s="22">
        <f t="array" ref="AN3">AH3*Options!$B$2+AI3*Options!$B$3+AJ3*Options!$B$4+VLOOKUP(AF3,$E$4:$F$8,2,0)</f>
        <v>32</v>
      </c>
      <c r="AO3" s="28">
        <f t="shared" ref="AO3:AO5" si="3">AK3+AM3*10000+AN3*100000000</f>
        <v>3199950046</v>
      </c>
    </row>
    <row r="4">
      <c r="A4" s="12"/>
      <c r="B4" s="12"/>
      <c r="C4" s="29" t="s">
        <v>63</v>
      </c>
      <c r="D4" s="109" t="s">
        <v>52</v>
      </c>
      <c r="E4" s="133" t="s">
        <v>64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8</v>
      </c>
      <c r="Y4" s="20">
        <f t="array" ref="Y4">VLOOKUP($U4,$AF$3:$AN$5,5,0)</f>
        <v>7</v>
      </c>
      <c r="Z4" s="20">
        <f t="array" ref="Z4">VLOOKUP($U4,$AF$3:$AN$5,6,0)</f>
        <v>50</v>
      </c>
      <c r="AA4" s="20">
        <f t="array" ref="AA4">VLOOKUP($U4,$AF$3:$AN$5,7,0)</f>
        <v>43</v>
      </c>
      <c r="AB4" s="20">
        <f t="array" ref="AB4">VLOOKUP($U4,$AF$3:$AN$5,8,0)</f>
        <v>7</v>
      </c>
      <c r="AC4" s="20">
        <f t="array" ref="AC4">VLOOKUP($U4,$AF$3:$AN$5,9,0)</f>
        <v>47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13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27">
        <f t="array" ref="AJ4">SUM(('ТУР7'!home=AF4)*('ТУР7'!homescore&lt;'ТУР7'!visitorscore),('ТУР7'!visitor=AF4)*('ТУР7'!visitorscore&lt;'ТУР7'!homescore))</f>
        <v>7</v>
      </c>
      <c r="AK4" s="22">
        <f t="array" ref="AK4">SUMIF('ТУР7'!home,AF4,'ТУР7'!homescore)+SUMIF('ТУР7'!visitor,AF4,'ТУР7'!visitorscore)</f>
        <v>50</v>
      </c>
      <c r="AL4" s="27">
        <f t="array" ref="AL4">SUMIF('ТУР7'!home,AF4,'ТУР7'!visitorscore)+SUMIF('ТУР7'!visitor,AF4,'ТУР7'!homescore)</f>
        <v>43</v>
      </c>
      <c r="AM4" s="27">
        <f t="shared" si="2"/>
        <v>7</v>
      </c>
      <c r="AN4" s="22">
        <f t="array" ref="AN4">AH4*Options!$B$2+AI4*Options!$B$3+AJ4*Options!$B$4+VLOOKUP(AF4,$E$4:$F$8,2,0)</f>
        <v>47</v>
      </c>
      <c r="AO4" s="28">
        <f t="shared" si="3"/>
        <v>4700070050</v>
      </c>
    </row>
    <row r="5">
      <c r="A5" s="12"/>
      <c r="B5" s="12"/>
      <c r="C5" s="29" t="s">
        <v>65</v>
      </c>
      <c r="D5" s="109" t="s">
        <v>25</v>
      </c>
      <c r="E5" s="134" t="s">
        <v>66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mace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10</v>
      </c>
      <c r="Y5" s="20">
        <f t="array" ref="Y5">VLOOKUP($U5,$AF$3:$AN$5,5,0)</f>
        <v>10</v>
      </c>
      <c r="Z5" s="20">
        <f t="array" ref="Z5">VLOOKUP($U5,$AF$3:$AN$5,6,0)</f>
        <v>44</v>
      </c>
      <c r="AA5" s="20">
        <f t="array" ref="AA5">VLOOKUP($U5,$AF$3:$AN$5,7,0)</f>
        <v>46</v>
      </c>
      <c r="AB5" s="20">
        <f t="array" ref="AB5">VLOOKUP($U5,$AF$3:$AN$5,8,0)</f>
        <v>-2</v>
      </c>
      <c r="AC5" s="20">
        <f t="array" ref="AC5">VLOOKUP($U5,$AF$3:$AN$5,9,0)</f>
        <v>34</v>
      </c>
      <c r="AD5" s="28"/>
      <c r="AE5" s="12"/>
      <c r="AF5" s="26" t="str">
        <f t="shared" si="1"/>
        <v>mace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8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27">
        <f t="array" ref="AJ5">SUM(('ТУР7'!home=AF5)*('ТУР7'!homescore&lt;'ТУР7'!visitorscore),('ТУР7'!visitor=AF5)*('ТУР7'!visitorscore&lt;'ТУР7'!homescore))</f>
        <v>10</v>
      </c>
      <c r="AK5" s="22">
        <f t="array" ref="AK5">SUMIF('ТУР7'!home,AF5,'ТУР7'!homescore)+SUMIF('ТУР7'!visitor,AF5,'ТУР7'!visitorscore)</f>
        <v>44</v>
      </c>
      <c r="AL5" s="27">
        <f t="array" ref="AL5">SUMIF('ТУР7'!home,AF5,'ТУР7'!visitorscore)+SUMIF('ТУР7'!visitor,AF5,'ТУР7'!homescore)</f>
        <v>46</v>
      </c>
      <c r="AM5" s="27">
        <f t="shared" si="2"/>
        <v>-2</v>
      </c>
      <c r="AN5" s="22">
        <f t="array" ref="AN5">AH5*Options!$B$2+AI5*Options!$B$3+AJ5*Options!$B$4+VLOOKUP(AF5,$E$4:$F$8,2,0)</f>
        <v>34</v>
      </c>
      <c r="AO5" s="28">
        <f t="shared" si="3"/>
        <v>3399980044</v>
      </c>
    </row>
    <row r="6">
      <c r="A6" s="12"/>
      <c r="B6" s="12"/>
      <c r="C6" s="29" t="s">
        <v>67</v>
      </c>
      <c r="D6" s="109" t="s">
        <v>28</v>
      </c>
      <c r="E6" s="31" t="s">
        <v>68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46</v>
      </c>
      <c r="AA6" s="20">
        <f t="array" ref="AA6">VLOOKUP($U6,$AF$3:$AN$5,7,0)</f>
        <v>51</v>
      </c>
      <c r="AB6" s="20">
        <f t="array" ref="AB6">VLOOKUP($U6,$AF$3:$AN$5,8,0)</f>
        <v>-5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3"/>
      <c r="L10" s="73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58</v>
      </c>
      <c r="L11" s="4"/>
      <c r="M11" s="12"/>
      <c r="N11" s="42" t="s">
        <v>37</v>
      </c>
      <c r="O11" s="12"/>
      <c r="P11" s="12"/>
      <c r="Q11" s="12"/>
      <c r="R11" s="12"/>
      <c r="S11" s="43" t="s">
        <v>37</v>
      </c>
      <c r="T11" s="44" t="s">
        <v>38</v>
      </c>
      <c r="U11" s="43" t="s">
        <v>39</v>
      </c>
      <c r="V11" s="42" t="s">
        <v>40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0.08333333333333333</v>
      </c>
      <c r="C12" s="46" t="str">
        <f t="shared" ref="C12:C14" si="4">TRIM($D$4)</f>
        <v>Швейцария</v>
      </c>
      <c r="D12" s="46" t="str">
        <f t="shared" ref="D12:D17" si="5">TRIM($D$5)</f>
        <v>Канада</v>
      </c>
      <c r="E12" s="46" t="str">
        <f t="shared" ref="E12:E14" si="6">$E$4</f>
        <v>MBK</v>
      </c>
      <c r="F12" s="46" t="str">
        <f t="shared" ref="F12:F17" si="7">$E$5</f>
        <v>rio2k</v>
      </c>
      <c r="G12" s="39">
        <f t="shared" ref="G12:G53" si="8">SUM(K12)</f>
        <v>0</v>
      </c>
      <c r="H12" s="19"/>
      <c r="I12" s="39">
        <f t="shared" ref="I12:I18" si="9">SUM(L12)</f>
        <v>1</v>
      </c>
      <c r="J12" s="19"/>
      <c r="K12" s="46">
        <v>0.0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28.0</v>
      </c>
      <c r="U12" s="48" t="str">
        <f t="shared" ref="U12:U53" si="10">TEXT(B12,"h:mm")&amp;" "&amp;($C$1)&amp;" ("&amp;C12&amp;") "&amp;E12&amp;" "&amp;" - ("&amp;D12&amp;") "&amp;F12&amp;""</f>
        <v>2:00 Bullet shot Cup (Швейцария) MBK  - (Канада) rio2k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0.08611111111111111</v>
      </c>
      <c r="C13" s="46" t="str">
        <f t="shared" si="4"/>
        <v>Швейцария</v>
      </c>
      <c r="D13" s="46" t="str">
        <f t="shared" si="5"/>
        <v>Канада</v>
      </c>
      <c r="E13" s="46" t="str">
        <f t="shared" si="6"/>
        <v>MBK</v>
      </c>
      <c r="F13" s="46" t="str">
        <f t="shared" si="7"/>
        <v>rio2k</v>
      </c>
      <c r="G13" s="39">
        <f t="shared" si="8"/>
        <v>1</v>
      </c>
      <c r="H13" s="19"/>
      <c r="I13" s="39">
        <f t="shared" si="9"/>
        <v>1</v>
      </c>
      <c r="J13" s="19"/>
      <c r="K13" s="46">
        <v>1.0</v>
      </c>
      <c r="L13" s="46">
        <v>1.0</v>
      </c>
      <c r="M13" s="12"/>
      <c r="N13" s="12"/>
      <c r="O13" s="12"/>
      <c r="P13" s="12"/>
      <c r="Q13" s="12"/>
      <c r="R13" s="12"/>
      <c r="S13" s="12"/>
      <c r="T13" s="47">
        <v>29.0</v>
      </c>
      <c r="U13" s="48" t="str">
        <f t="shared" si="10"/>
        <v>2:04 Bullet shot Cup (Швейцария) MBK  - (Канада) rio2k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0.08888888888888889</v>
      </c>
      <c r="C14" s="46" t="str">
        <f t="shared" si="4"/>
        <v>Швейцария</v>
      </c>
      <c r="D14" s="46" t="str">
        <f t="shared" si="5"/>
        <v>Канада</v>
      </c>
      <c r="E14" s="46" t="str">
        <f t="shared" si="6"/>
        <v>MBK</v>
      </c>
      <c r="F14" s="46" t="str">
        <f t="shared" si="7"/>
        <v>rio2k</v>
      </c>
      <c r="G14" s="39">
        <f t="shared" si="8"/>
        <v>0</v>
      </c>
      <c r="H14" s="19"/>
      <c r="I14" s="39">
        <f t="shared" si="9"/>
        <v>2</v>
      </c>
      <c r="J14" s="19"/>
      <c r="K14" s="46">
        <v>0.0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30.0</v>
      </c>
      <c r="U14" s="48" t="str">
        <f t="shared" si="10"/>
        <v>2:08 Bullet shot Cup (Швейцария) MBK  - (Канада) rio2k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0.09166666666666666</v>
      </c>
      <c r="C15" s="50" t="str">
        <f t="shared" ref="C15:C20" si="12">TRIM($D$6)</f>
        <v>США</v>
      </c>
      <c r="D15" s="46" t="str">
        <f t="shared" si="5"/>
        <v>Канада</v>
      </c>
      <c r="E15" s="50" t="str">
        <f t="shared" ref="E15:E20" si="13">$E$6</f>
        <v>mace</v>
      </c>
      <c r="F15" s="46" t="str">
        <f t="shared" si="7"/>
        <v>rio2k</v>
      </c>
      <c r="G15" s="39">
        <f t="shared" si="8"/>
        <v>2</v>
      </c>
      <c r="H15" s="19"/>
      <c r="I15" s="39">
        <f t="shared" si="9"/>
        <v>1</v>
      </c>
      <c r="J15" s="19"/>
      <c r="K15" s="46">
        <v>2.0</v>
      </c>
      <c r="L15" s="46">
        <v>1.0</v>
      </c>
      <c r="M15" s="12"/>
      <c r="N15" s="12"/>
      <c r="O15" s="12"/>
      <c r="P15" s="12"/>
      <c r="Q15" s="12"/>
      <c r="R15" s="12"/>
      <c r="S15" s="12"/>
      <c r="T15" s="47">
        <v>31.0</v>
      </c>
      <c r="U15" s="48" t="str">
        <f t="shared" si="10"/>
        <v>2:12 Bullet shot Cup (США) mace  - (Канада) rio2k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0.09444444444444444</v>
      </c>
      <c r="C16" s="50" t="str">
        <f t="shared" si="12"/>
        <v>США</v>
      </c>
      <c r="D16" s="46" t="str">
        <f t="shared" si="5"/>
        <v>Канада</v>
      </c>
      <c r="E16" s="50" t="str">
        <f t="shared" si="13"/>
        <v>mace</v>
      </c>
      <c r="F16" s="46" t="str">
        <f t="shared" si="7"/>
        <v>rio2k</v>
      </c>
      <c r="G16" s="39">
        <f t="shared" si="8"/>
        <v>0</v>
      </c>
      <c r="H16" s="19"/>
      <c r="I16" s="39">
        <f t="shared" si="9"/>
        <v>1</v>
      </c>
      <c r="J16" s="19"/>
      <c r="K16" s="46">
        <v>0.0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32.0</v>
      </c>
      <c r="U16" s="48" t="str">
        <f t="shared" si="10"/>
        <v>2:16 Bullet shot Cup (США) mace  - (Канада) rio2k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0.09722222222222222</v>
      </c>
      <c r="C17" s="50" t="str">
        <f t="shared" si="12"/>
        <v>США</v>
      </c>
      <c r="D17" s="46" t="str">
        <f t="shared" si="5"/>
        <v>Канада</v>
      </c>
      <c r="E17" s="50" t="str">
        <f t="shared" si="13"/>
        <v>mace</v>
      </c>
      <c r="F17" s="46" t="str">
        <f t="shared" si="7"/>
        <v>rio2k</v>
      </c>
      <c r="G17" s="39">
        <f t="shared" si="8"/>
        <v>2</v>
      </c>
      <c r="H17" s="19"/>
      <c r="I17" s="39">
        <f t="shared" si="9"/>
        <v>2</v>
      </c>
      <c r="J17" s="19"/>
      <c r="K17" s="46">
        <v>2.0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33.0</v>
      </c>
      <c r="U17" s="48" t="str">
        <f t="shared" si="10"/>
        <v>2:20 Bullet shot Cup (США) mace  - (Канада) rio2k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0.1</v>
      </c>
      <c r="C18" s="50" t="str">
        <f t="shared" si="12"/>
        <v>США</v>
      </c>
      <c r="D18" s="50" t="str">
        <f t="shared" ref="D18:D23" si="14">TRIM($D$4)</f>
        <v>Швейцария</v>
      </c>
      <c r="E18" s="50" t="str">
        <f t="shared" si="13"/>
        <v>mace</v>
      </c>
      <c r="F18" s="46" t="str">
        <f t="shared" ref="F18:F23" si="15">$E$4</f>
        <v>MBK</v>
      </c>
      <c r="G18" s="39">
        <f t="shared" si="8"/>
        <v>2</v>
      </c>
      <c r="H18" s="19"/>
      <c r="I18" s="39">
        <f t="shared" si="9"/>
        <v>0</v>
      </c>
      <c r="J18" s="19"/>
      <c r="K18" s="46">
        <v>2.0</v>
      </c>
      <c r="L18" s="46">
        <v>0.0</v>
      </c>
      <c r="M18" s="12"/>
      <c r="N18" s="12"/>
      <c r="O18" s="12"/>
      <c r="P18" s="12"/>
      <c r="Q18" s="12"/>
      <c r="R18" s="12"/>
      <c r="S18" s="12"/>
      <c r="T18" s="47">
        <v>34.0</v>
      </c>
      <c r="U18" s="48" t="str">
        <f t="shared" si="10"/>
        <v>2:24 Bullet shot Cup (США) mace  - (Швейцария) MBK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0.10277777777777777</v>
      </c>
      <c r="C19" s="50" t="str">
        <f t="shared" si="12"/>
        <v>США</v>
      </c>
      <c r="D19" s="50" t="str">
        <f t="shared" si="14"/>
        <v>Швейцария</v>
      </c>
      <c r="E19" s="50" t="str">
        <f t="shared" si="13"/>
        <v>mace</v>
      </c>
      <c r="F19" s="46" t="str">
        <f t="shared" si="15"/>
        <v>MBK</v>
      </c>
      <c r="G19" s="39">
        <f t="shared" si="8"/>
        <v>1</v>
      </c>
      <c r="H19" s="19"/>
      <c r="I19" s="39">
        <f t="shared" ref="I19:I23" si="16">SUM(L19,O19)</f>
        <v>2</v>
      </c>
      <c r="J19" s="19"/>
      <c r="K19" s="46">
        <v>1.0</v>
      </c>
      <c r="L19" s="46">
        <v>2.0</v>
      </c>
      <c r="M19" s="12"/>
      <c r="N19" s="12"/>
      <c r="O19" s="12"/>
      <c r="P19" s="12"/>
      <c r="Q19" s="12"/>
      <c r="R19" s="12"/>
      <c r="S19" s="12"/>
      <c r="T19" s="47">
        <v>35.0</v>
      </c>
      <c r="U19" s="48" t="str">
        <f t="shared" si="10"/>
        <v>2:28 Bullet shot Cup (США) mace  - (Швейцария) MBK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0.10555555555555556</v>
      </c>
      <c r="C20" s="50" t="str">
        <f t="shared" si="12"/>
        <v>США</v>
      </c>
      <c r="D20" s="50" t="str">
        <f t="shared" si="14"/>
        <v>Швейцария</v>
      </c>
      <c r="E20" s="50" t="str">
        <f t="shared" si="13"/>
        <v>mace</v>
      </c>
      <c r="F20" s="46" t="str">
        <f t="shared" si="15"/>
        <v>MBK</v>
      </c>
      <c r="G20" s="39">
        <f t="shared" si="8"/>
        <v>1</v>
      </c>
      <c r="H20" s="19"/>
      <c r="I20" s="39">
        <f t="shared" si="16"/>
        <v>2</v>
      </c>
      <c r="J20" s="19"/>
      <c r="K20" s="46">
        <v>1.0</v>
      </c>
      <c r="L20" s="46">
        <v>2.0</v>
      </c>
      <c r="M20" s="12"/>
      <c r="N20" s="12"/>
      <c r="O20" s="12"/>
      <c r="P20" s="12"/>
      <c r="Q20" s="12"/>
      <c r="R20" s="12"/>
      <c r="S20" s="12"/>
      <c r="T20" s="47">
        <v>36.0</v>
      </c>
      <c r="U20" s="48" t="str">
        <f t="shared" si="10"/>
        <v>2:32 Bullet shot Cup (США) mace  - (Швейцария) MBK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0.10833333333333334</v>
      </c>
      <c r="C21" s="46" t="str">
        <f t="shared" ref="C21:C26" si="17">TRIM($D$5)</f>
        <v>Канада</v>
      </c>
      <c r="D21" s="50" t="str">
        <f t="shared" si="14"/>
        <v>Швейцария</v>
      </c>
      <c r="E21" s="46" t="str">
        <f t="shared" ref="E21:E26" si="18">$E$5</f>
        <v>rio2k</v>
      </c>
      <c r="F21" s="46" t="str">
        <f t="shared" si="15"/>
        <v>MBK</v>
      </c>
      <c r="G21" s="39">
        <f t="shared" si="8"/>
        <v>3</v>
      </c>
      <c r="H21" s="19"/>
      <c r="I21" s="39">
        <f t="shared" si="16"/>
        <v>2</v>
      </c>
      <c r="J21" s="19"/>
      <c r="K21" s="46">
        <v>3.0</v>
      </c>
      <c r="L21" s="46">
        <v>2.0</v>
      </c>
      <c r="M21" s="12"/>
      <c r="N21" s="12"/>
      <c r="O21" s="12"/>
      <c r="P21" s="12"/>
      <c r="Q21" s="12"/>
      <c r="R21" s="12"/>
      <c r="S21" s="12"/>
      <c r="T21" s="47">
        <v>37.0</v>
      </c>
      <c r="U21" s="48" t="str">
        <f t="shared" si="10"/>
        <v>2:36 Bullet shot Cup (Канада) rio2k  - (Швейцария) MBK</v>
      </c>
      <c r="V21" s="12" t="str">
        <f t="shared" si="11"/>
        <v>3:2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0.1111111111111111</v>
      </c>
      <c r="C22" s="46" t="str">
        <f t="shared" si="17"/>
        <v>Канада</v>
      </c>
      <c r="D22" s="50" t="str">
        <f t="shared" si="14"/>
        <v>Швейцария</v>
      </c>
      <c r="E22" s="46" t="str">
        <f t="shared" si="18"/>
        <v>rio2k</v>
      </c>
      <c r="F22" s="46" t="str">
        <f t="shared" si="15"/>
        <v>MBK</v>
      </c>
      <c r="G22" s="39">
        <f t="shared" si="8"/>
        <v>1</v>
      </c>
      <c r="H22" s="19"/>
      <c r="I22" s="39">
        <f t="shared" si="16"/>
        <v>1</v>
      </c>
      <c r="J22" s="19"/>
      <c r="K22" s="46">
        <v>1.0</v>
      </c>
      <c r="L22" s="46">
        <v>1.0</v>
      </c>
      <c r="M22" s="12"/>
      <c r="N22" s="12"/>
      <c r="O22" s="12"/>
      <c r="P22" s="12"/>
      <c r="Q22" s="12"/>
      <c r="R22" s="12"/>
      <c r="S22" s="12"/>
      <c r="T22" s="47">
        <v>38.0</v>
      </c>
      <c r="U22" s="48" t="str">
        <f t="shared" si="10"/>
        <v>2:40 Bullet shot Cup (Канада) rio2k  - (Швейцария) MBK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0.11388888888888889</v>
      </c>
      <c r="C23" s="46" t="str">
        <f t="shared" si="17"/>
        <v>Канада</v>
      </c>
      <c r="D23" s="50" t="str">
        <f t="shared" si="14"/>
        <v>Швейцария</v>
      </c>
      <c r="E23" s="46" t="str">
        <f t="shared" si="18"/>
        <v>rio2k</v>
      </c>
      <c r="F23" s="46" t="str">
        <f t="shared" si="15"/>
        <v>MBK</v>
      </c>
      <c r="G23" s="39">
        <f t="shared" si="8"/>
        <v>3</v>
      </c>
      <c r="H23" s="19"/>
      <c r="I23" s="39">
        <f t="shared" si="16"/>
        <v>3</v>
      </c>
      <c r="J23" s="19"/>
      <c r="K23" s="46">
        <v>3.0</v>
      </c>
      <c r="L23" s="46">
        <v>3.0</v>
      </c>
      <c r="M23" s="12"/>
      <c r="N23" s="12"/>
      <c r="O23" s="12"/>
      <c r="P23" s="12"/>
      <c r="Q23" s="12"/>
      <c r="R23" s="12"/>
      <c r="S23" s="12"/>
      <c r="T23" s="47">
        <v>39.0</v>
      </c>
      <c r="U23" s="48" t="str">
        <f t="shared" si="10"/>
        <v>2:44 Bullet shot Cup (Канада) rio2k  - (Швейцария) MBK</v>
      </c>
      <c r="V23" s="12" t="str">
        <f t="shared" si="11"/>
        <v>3:3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0.11666666666666667</v>
      </c>
      <c r="C24" s="46" t="str">
        <f t="shared" si="17"/>
        <v>Канада</v>
      </c>
      <c r="D24" s="50" t="str">
        <f t="shared" ref="D24:D29" si="19">TRIM($D$6)</f>
        <v>США</v>
      </c>
      <c r="E24" s="46" t="str">
        <f t="shared" si="18"/>
        <v>rio2k</v>
      </c>
      <c r="F24" s="50" t="str">
        <f t="shared" ref="F24:F29" si="20">$E$6</f>
        <v>mace</v>
      </c>
      <c r="G24" s="39">
        <f t="shared" si="8"/>
        <v>2</v>
      </c>
      <c r="H24" s="19"/>
      <c r="I24" s="39">
        <f t="shared" ref="I24:I30" si="21">SUM(L24)</f>
        <v>0</v>
      </c>
      <c r="J24" s="19"/>
      <c r="K24" s="46">
        <v>2.0</v>
      </c>
      <c r="L24" s="46">
        <v>0.0</v>
      </c>
      <c r="M24" s="12"/>
      <c r="N24" s="12"/>
      <c r="O24" s="12"/>
      <c r="P24" s="12"/>
      <c r="Q24" s="12"/>
      <c r="R24" s="12"/>
      <c r="S24" s="12"/>
      <c r="T24" s="47">
        <v>40.0</v>
      </c>
      <c r="U24" s="48" t="str">
        <f t="shared" si="10"/>
        <v>2:48 Bullet shot Cup (Канада) rio2k  - (США) mace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0.11944444444444445</v>
      </c>
      <c r="C25" s="46" t="str">
        <f t="shared" si="17"/>
        <v>Канада</v>
      </c>
      <c r="D25" s="50" t="str">
        <f t="shared" si="19"/>
        <v>США</v>
      </c>
      <c r="E25" s="46" t="str">
        <f t="shared" si="18"/>
        <v>rio2k</v>
      </c>
      <c r="F25" s="50" t="str">
        <f t="shared" si="20"/>
        <v>mace</v>
      </c>
      <c r="G25" s="39">
        <f t="shared" si="8"/>
        <v>1</v>
      </c>
      <c r="H25" s="19"/>
      <c r="I25" s="39">
        <f t="shared" si="21"/>
        <v>2</v>
      </c>
      <c r="J25" s="19"/>
      <c r="K25" s="74">
        <v>1.0</v>
      </c>
      <c r="L25" s="46">
        <v>2.0</v>
      </c>
      <c r="M25" s="12"/>
      <c r="N25" s="12"/>
      <c r="O25" s="12"/>
      <c r="P25" s="12"/>
      <c r="Q25" s="12"/>
      <c r="R25" s="12"/>
      <c r="S25" s="12"/>
      <c r="T25" s="47">
        <v>41.0</v>
      </c>
      <c r="U25" s="48" t="str">
        <f t="shared" si="10"/>
        <v>2:52 Bullet shot Cup (Канада) rio2k  - (США) mace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0.12222222222222222</v>
      </c>
      <c r="C26" s="46" t="str">
        <f t="shared" si="17"/>
        <v>Канада</v>
      </c>
      <c r="D26" s="50" t="str">
        <f t="shared" si="19"/>
        <v>США</v>
      </c>
      <c r="E26" s="46" t="str">
        <f t="shared" si="18"/>
        <v>rio2k</v>
      </c>
      <c r="F26" s="50" t="str">
        <f t="shared" si="20"/>
        <v>mace</v>
      </c>
      <c r="G26" s="75">
        <f t="shared" si="8"/>
        <v>1</v>
      </c>
      <c r="H26" s="19"/>
      <c r="I26" s="39">
        <f t="shared" si="21"/>
        <v>2</v>
      </c>
      <c r="J26" s="19"/>
      <c r="K26" s="46">
        <v>1.0</v>
      </c>
      <c r="L26" s="46">
        <v>2.0</v>
      </c>
      <c r="M26" s="12"/>
      <c r="N26" s="12"/>
      <c r="O26" s="12"/>
      <c r="P26" s="12"/>
      <c r="Q26" s="12"/>
      <c r="R26" s="12"/>
      <c r="S26" s="12"/>
      <c r="T26" s="47">
        <v>42.0</v>
      </c>
      <c r="U26" s="48" t="str">
        <f t="shared" si="10"/>
        <v>2:56 Bullet shot Cup (Канада) rio2k  - (США) mace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0.125</v>
      </c>
      <c r="C27" s="50" t="str">
        <f t="shared" ref="C27:C32" si="22">TRIM($D$4)</f>
        <v>Швейцария</v>
      </c>
      <c r="D27" s="50" t="str">
        <f t="shared" si="19"/>
        <v>США</v>
      </c>
      <c r="E27" s="46" t="str">
        <f t="shared" ref="E27:E32" si="23">$E$4</f>
        <v>MBK</v>
      </c>
      <c r="F27" s="50" t="str">
        <f t="shared" si="20"/>
        <v>mace</v>
      </c>
      <c r="G27" s="39">
        <f t="shared" si="8"/>
        <v>2</v>
      </c>
      <c r="H27" s="19"/>
      <c r="I27" s="39">
        <f t="shared" si="21"/>
        <v>3</v>
      </c>
      <c r="J27" s="19"/>
      <c r="K27" s="46">
        <v>2.0</v>
      </c>
      <c r="L27" s="46">
        <v>3.0</v>
      </c>
      <c r="M27" s="12"/>
      <c r="N27" s="12"/>
      <c r="O27" s="12"/>
      <c r="P27" s="12"/>
      <c r="Q27" s="12"/>
      <c r="R27" s="12"/>
      <c r="S27" s="12"/>
      <c r="T27" s="47">
        <v>43.0</v>
      </c>
      <c r="U27" s="48" t="str">
        <f t="shared" si="10"/>
        <v>3:00 Bullet shot Cup (Швейцария) MBK  - (США) mace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0.12777777777777777</v>
      </c>
      <c r="C28" s="50" t="str">
        <f t="shared" si="22"/>
        <v>Швейцария</v>
      </c>
      <c r="D28" s="50" t="str">
        <f t="shared" si="19"/>
        <v>США</v>
      </c>
      <c r="E28" s="46" t="str">
        <f t="shared" si="23"/>
        <v>MBK</v>
      </c>
      <c r="F28" s="50" t="str">
        <f t="shared" si="20"/>
        <v>mace</v>
      </c>
      <c r="G28" s="39">
        <f t="shared" si="8"/>
        <v>2</v>
      </c>
      <c r="H28" s="19"/>
      <c r="I28" s="39">
        <f t="shared" si="21"/>
        <v>0</v>
      </c>
      <c r="J28" s="19"/>
      <c r="K28" s="46">
        <v>2.0</v>
      </c>
      <c r="L28" s="46">
        <v>0.0</v>
      </c>
      <c r="M28" s="12"/>
      <c r="N28" s="12"/>
      <c r="O28" s="12"/>
      <c r="P28" s="12"/>
      <c r="Q28" s="12"/>
      <c r="R28" s="12"/>
      <c r="S28" s="12"/>
      <c r="T28" s="47">
        <v>44.0</v>
      </c>
      <c r="U28" s="48" t="str">
        <f t="shared" si="10"/>
        <v>3:04 Bullet shot Cup (Швейцария) MBK  - (США) mace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0.13055555555555556</v>
      </c>
      <c r="C29" s="50" t="str">
        <f t="shared" si="22"/>
        <v>Швейцария</v>
      </c>
      <c r="D29" s="50" t="str">
        <f t="shared" si="19"/>
        <v>США</v>
      </c>
      <c r="E29" s="46" t="str">
        <f t="shared" si="23"/>
        <v>MBK</v>
      </c>
      <c r="F29" s="50" t="str">
        <f t="shared" si="20"/>
        <v>mace</v>
      </c>
      <c r="G29" s="39">
        <f t="shared" si="8"/>
        <v>2</v>
      </c>
      <c r="H29" s="19"/>
      <c r="I29" s="39">
        <f t="shared" si="21"/>
        <v>2</v>
      </c>
      <c r="J29" s="19"/>
      <c r="K29" s="46">
        <v>2.0</v>
      </c>
      <c r="L29" s="46">
        <v>2.0</v>
      </c>
      <c r="M29" s="12"/>
      <c r="N29" s="12"/>
      <c r="O29" s="12"/>
      <c r="P29" s="12"/>
      <c r="Q29" s="12"/>
      <c r="R29" s="12"/>
      <c r="S29" s="12"/>
      <c r="T29" s="47">
        <v>45.0</v>
      </c>
      <c r="U29" s="48" t="str">
        <f t="shared" si="10"/>
        <v>3:08 Bullet shot Cup (Швейцария) MBK  - (США) mace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0.13333333333333333</v>
      </c>
      <c r="C30" s="50" t="str">
        <f t="shared" si="22"/>
        <v>Швейцария</v>
      </c>
      <c r="D30" s="46" t="str">
        <f t="shared" ref="D30:D35" si="24">TRIM($D$5)</f>
        <v>Канада</v>
      </c>
      <c r="E30" s="46" t="str">
        <f t="shared" si="23"/>
        <v>MBK</v>
      </c>
      <c r="F30" s="46" t="str">
        <f t="shared" ref="F30:F35" si="25">$E$5</f>
        <v>rio2k</v>
      </c>
      <c r="G30" s="39">
        <f t="shared" si="8"/>
        <v>2</v>
      </c>
      <c r="H30" s="19"/>
      <c r="I30" s="39">
        <f t="shared" si="21"/>
        <v>3</v>
      </c>
      <c r="J30" s="19"/>
      <c r="K30" s="46">
        <v>2.0</v>
      </c>
      <c r="L30" s="46">
        <v>3.0</v>
      </c>
      <c r="M30" s="12"/>
      <c r="N30" s="12"/>
      <c r="O30" s="12"/>
      <c r="P30" s="12"/>
      <c r="Q30" s="12"/>
      <c r="R30" s="12"/>
      <c r="S30" s="12"/>
      <c r="T30" s="47">
        <v>46.0</v>
      </c>
      <c r="U30" s="48" t="str">
        <f t="shared" si="10"/>
        <v>3:12 Bullet shot Cup (Швейцария) MBK  - (Канада) rio2k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0.1361111111111111</v>
      </c>
      <c r="C31" s="50" t="str">
        <f t="shared" si="22"/>
        <v>Швейцария</v>
      </c>
      <c r="D31" s="46" t="str">
        <f t="shared" si="24"/>
        <v>Канада</v>
      </c>
      <c r="E31" s="46" t="str">
        <f t="shared" si="23"/>
        <v>MBK</v>
      </c>
      <c r="F31" s="46" t="str">
        <f t="shared" si="25"/>
        <v>rio2k</v>
      </c>
      <c r="G31" s="39">
        <f t="shared" si="8"/>
        <v>2</v>
      </c>
      <c r="H31" s="19"/>
      <c r="I31" s="39">
        <f t="shared" ref="I31:I35" si="26">SUM(L31,O31)</f>
        <v>3</v>
      </c>
      <c r="J31" s="19"/>
      <c r="K31" s="46">
        <v>2.0</v>
      </c>
      <c r="L31" s="46">
        <v>3.0</v>
      </c>
      <c r="M31" s="12"/>
      <c r="N31" s="12"/>
      <c r="O31" s="12"/>
      <c r="P31" s="12"/>
      <c r="Q31" s="12"/>
      <c r="R31" s="12"/>
      <c r="S31" s="12"/>
      <c r="T31" s="47">
        <v>47.0</v>
      </c>
      <c r="U31" s="48" t="str">
        <f t="shared" si="10"/>
        <v>3:16 Bullet shot Cup (Швейцария) MBK  - (Канада) rio2k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0.1388888888888889</v>
      </c>
      <c r="C32" s="50" t="str">
        <f t="shared" si="22"/>
        <v>Швейцария</v>
      </c>
      <c r="D32" s="46" t="str">
        <f t="shared" si="24"/>
        <v>Канада</v>
      </c>
      <c r="E32" s="46" t="str">
        <f t="shared" si="23"/>
        <v>MBK</v>
      </c>
      <c r="F32" s="46" t="str">
        <f t="shared" si="25"/>
        <v>rio2k</v>
      </c>
      <c r="G32" s="39">
        <f t="shared" si="8"/>
        <v>3</v>
      </c>
      <c r="H32" s="19"/>
      <c r="I32" s="39">
        <f t="shared" si="26"/>
        <v>1</v>
      </c>
      <c r="J32" s="19"/>
      <c r="K32" s="46">
        <v>3.0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48.0</v>
      </c>
      <c r="U32" s="48" t="str">
        <f t="shared" si="10"/>
        <v>3:20 Bullet shot Cup (Швейцария) MBK  - (Канада) rio2k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0.14166666666666666</v>
      </c>
      <c r="C33" s="50" t="str">
        <f t="shared" ref="C33:C38" si="27">TRIM($D$6)</f>
        <v>США</v>
      </c>
      <c r="D33" s="46" t="str">
        <f t="shared" si="24"/>
        <v>Канада</v>
      </c>
      <c r="E33" s="46" t="str">
        <f t="shared" ref="E33:E38" si="28">$E$6</f>
        <v>mace</v>
      </c>
      <c r="F33" s="46" t="str">
        <f t="shared" si="25"/>
        <v>rio2k</v>
      </c>
      <c r="G33" s="39">
        <f t="shared" si="8"/>
        <v>2</v>
      </c>
      <c r="H33" s="19"/>
      <c r="I33" s="39">
        <f t="shared" si="26"/>
        <v>1</v>
      </c>
      <c r="J33" s="19"/>
      <c r="K33" s="46">
        <v>2.0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49.0</v>
      </c>
      <c r="U33" s="48" t="str">
        <f t="shared" si="10"/>
        <v>3:24 Bullet shot Cup (США) mace  - (Канада) rio2k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0.14444444444444443</v>
      </c>
      <c r="C34" s="50" t="str">
        <f t="shared" si="27"/>
        <v>США</v>
      </c>
      <c r="D34" s="46" t="str">
        <f t="shared" si="24"/>
        <v>Канада</v>
      </c>
      <c r="E34" s="46" t="str">
        <f t="shared" si="28"/>
        <v>mace</v>
      </c>
      <c r="F34" s="46" t="str">
        <f t="shared" si="25"/>
        <v>rio2k</v>
      </c>
      <c r="G34" s="39">
        <f t="shared" si="8"/>
        <v>2</v>
      </c>
      <c r="H34" s="19"/>
      <c r="I34" s="39">
        <f t="shared" si="26"/>
        <v>3</v>
      </c>
      <c r="J34" s="19"/>
      <c r="K34" s="46">
        <v>2.0</v>
      </c>
      <c r="L34" s="46">
        <v>3.0</v>
      </c>
      <c r="M34" s="12"/>
      <c r="N34" s="12"/>
      <c r="O34" s="12"/>
      <c r="P34" s="12"/>
      <c r="Q34" s="12"/>
      <c r="R34" s="12"/>
      <c r="S34" s="12"/>
      <c r="T34" s="47">
        <v>50.0</v>
      </c>
      <c r="U34" s="48" t="str">
        <f t="shared" si="10"/>
        <v>3:28 Bullet shot Cup (США) mace  - (Канада) rio2k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0.14722222222222223</v>
      </c>
      <c r="C35" s="50" t="str">
        <f t="shared" si="27"/>
        <v>США</v>
      </c>
      <c r="D35" s="46" t="str">
        <f t="shared" si="24"/>
        <v>Канада</v>
      </c>
      <c r="E35" s="46" t="str">
        <f t="shared" si="28"/>
        <v>mace</v>
      </c>
      <c r="F35" s="46" t="str">
        <f t="shared" si="25"/>
        <v>rio2k</v>
      </c>
      <c r="G35" s="39">
        <f t="shared" si="8"/>
        <v>2</v>
      </c>
      <c r="H35" s="19"/>
      <c r="I35" s="39">
        <f t="shared" si="26"/>
        <v>2</v>
      </c>
      <c r="J35" s="19"/>
      <c r="K35" s="46">
        <v>2.0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51.0</v>
      </c>
      <c r="U35" s="48" t="str">
        <f t="shared" si="10"/>
        <v>3:32 Bullet shot Cup (США) mace  - (Канада) rio2k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0.15</v>
      </c>
      <c r="C36" s="50" t="str">
        <f t="shared" si="27"/>
        <v>США</v>
      </c>
      <c r="D36" s="50" t="str">
        <f t="shared" ref="D36:D41" si="29">TRIM($D$4)</f>
        <v>Швейцария</v>
      </c>
      <c r="E36" s="50" t="str">
        <f t="shared" si="28"/>
        <v>mace</v>
      </c>
      <c r="F36" s="46" t="str">
        <f t="shared" ref="F36:F41" si="30">$E$4</f>
        <v>MBK</v>
      </c>
      <c r="G36" s="39">
        <f t="shared" si="8"/>
        <v>0</v>
      </c>
      <c r="H36" s="19"/>
      <c r="I36" s="39">
        <f t="shared" ref="I36:I42" si="31">SUM(L36)</f>
        <v>2</v>
      </c>
      <c r="J36" s="19"/>
      <c r="K36" s="46">
        <v>0.0</v>
      </c>
      <c r="L36" s="46">
        <v>2.0</v>
      </c>
      <c r="M36" s="12"/>
      <c r="N36" s="12"/>
      <c r="O36" s="12"/>
      <c r="P36" s="12"/>
      <c r="Q36" s="12"/>
      <c r="R36" s="12"/>
      <c r="S36" s="12"/>
      <c r="T36" s="47">
        <v>52.0</v>
      </c>
      <c r="U36" s="48" t="str">
        <f t="shared" si="10"/>
        <v>3:36 Bullet shot Cup (США) mace  - (Швейцария) MBK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0.1527777777777778</v>
      </c>
      <c r="C37" s="50" t="str">
        <f t="shared" si="27"/>
        <v>США</v>
      </c>
      <c r="D37" s="50" t="str">
        <f t="shared" si="29"/>
        <v>Швейцария</v>
      </c>
      <c r="E37" s="50" t="str">
        <f t="shared" si="28"/>
        <v>mace</v>
      </c>
      <c r="F37" s="46" t="str">
        <f t="shared" si="30"/>
        <v>MBK</v>
      </c>
      <c r="G37" s="39">
        <f t="shared" si="8"/>
        <v>1</v>
      </c>
      <c r="H37" s="19"/>
      <c r="I37" s="39">
        <f t="shared" si="31"/>
        <v>2</v>
      </c>
      <c r="J37" s="19"/>
      <c r="K37" s="46">
        <v>1.0</v>
      </c>
      <c r="L37" s="46">
        <v>2.0</v>
      </c>
      <c r="M37" s="12"/>
      <c r="N37" s="12"/>
      <c r="O37" s="12"/>
      <c r="P37" s="12"/>
      <c r="Q37" s="12"/>
      <c r="R37" s="12"/>
      <c r="S37" s="12"/>
      <c r="T37" s="47">
        <v>53.0</v>
      </c>
      <c r="U37" s="48" t="str">
        <f t="shared" si="10"/>
        <v>3:40 Bullet shot Cup (США) mace  - (Швейцария) MBK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0.15555555555555556</v>
      </c>
      <c r="C38" s="50" t="str">
        <f t="shared" si="27"/>
        <v>США</v>
      </c>
      <c r="D38" s="50" t="str">
        <f t="shared" si="29"/>
        <v>Швейцария</v>
      </c>
      <c r="E38" s="50" t="str">
        <f t="shared" si="28"/>
        <v>mace</v>
      </c>
      <c r="F38" s="46" t="str">
        <f t="shared" si="30"/>
        <v>MBK</v>
      </c>
      <c r="G38" s="39">
        <f t="shared" si="8"/>
        <v>1</v>
      </c>
      <c r="H38" s="19"/>
      <c r="I38" s="39">
        <f t="shared" si="31"/>
        <v>2</v>
      </c>
      <c r="J38" s="19"/>
      <c r="K38" s="46">
        <v>1.0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54.0</v>
      </c>
      <c r="U38" s="48" t="str">
        <f t="shared" si="10"/>
        <v>3:44 Bullet shot Cup (США) mace  - (Швейцария) MBK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0.15833333333333333</v>
      </c>
      <c r="C39" s="46" t="str">
        <f t="shared" ref="C39:C44" si="32">TRIM($D$5)</f>
        <v>Канада</v>
      </c>
      <c r="D39" s="50" t="str">
        <f t="shared" si="29"/>
        <v>Швейцария</v>
      </c>
      <c r="E39" s="46" t="str">
        <f t="shared" ref="E39:E44" si="33">$E$5</f>
        <v>rio2k</v>
      </c>
      <c r="F39" s="46" t="str">
        <f t="shared" si="30"/>
        <v>MBK</v>
      </c>
      <c r="G39" s="39">
        <f t="shared" si="8"/>
        <v>2</v>
      </c>
      <c r="H39" s="19"/>
      <c r="I39" s="39">
        <f t="shared" si="31"/>
        <v>1</v>
      </c>
      <c r="J39" s="19"/>
      <c r="K39" s="46">
        <v>2.0</v>
      </c>
      <c r="L39" s="46">
        <v>1.0</v>
      </c>
      <c r="M39" s="12"/>
      <c r="N39" s="12"/>
      <c r="O39" s="12"/>
      <c r="P39" s="12"/>
      <c r="Q39" s="12"/>
      <c r="R39" s="12"/>
      <c r="S39" s="12"/>
      <c r="T39" s="47">
        <v>55.0</v>
      </c>
      <c r="U39" s="48" t="str">
        <f t="shared" si="10"/>
        <v>3:48 Bullet shot Cup (Канада) rio2k  - (Швейцария) MBK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0.16111111111111112</v>
      </c>
      <c r="C40" s="46" t="str">
        <f t="shared" si="32"/>
        <v>Канада</v>
      </c>
      <c r="D40" s="50" t="str">
        <f t="shared" si="29"/>
        <v>Швейцария</v>
      </c>
      <c r="E40" s="46" t="str">
        <f t="shared" si="33"/>
        <v>rio2k</v>
      </c>
      <c r="F40" s="46" t="str">
        <f t="shared" si="30"/>
        <v>MBK</v>
      </c>
      <c r="G40" s="39">
        <f t="shared" si="8"/>
        <v>3</v>
      </c>
      <c r="H40" s="19"/>
      <c r="I40" s="39">
        <f t="shared" si="31"/>
        <v>1</v>
      </c>
      <c r="J40" s="19"/>
      <c r="K40" s="46">
        <v>3.0</v>
      </c>
      <c r="L40" s="46">
        <v>1.0</v>
      </c>
      <c r="M40" s="12"/>
      <c r="N40" s="12"/>
      <c r="O40" s="12"/>
      <c r="P40" s="12"/>
      <c r="Q40" s="12"/>
      <c r="R40" s="12"/>
      <c r="S40" s="12"/>
      <c r="T40" s="47">
        <v>56.0</v>
      </c>
      <c r="U40" s="48" t="str">
        <f t="shared" si="10"/>
        <v>3:52 Bullet shot Cup (Канада) rio2k  - (Швейцария) MBK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0.1638888888888889</v>
      </c>
      <c r="C41" s="46" t="str">
        <f t="shared" si="32"/>
        <v>Канада</v>
      </c>
      <c r="D41" s="50" t="str">
        <f t="shared" si="29"/>
        <v>Швейцария</v>
      </c>
      <c r="E41" s="46" t="str">
        <f t="shared" si="33"/>
        <v>rio2k</v>
      </c>
      <c r="F41" s="46" t="str">
        <f t="shared" si="30"/>
        <v>MBK</v>
      </c>
      <c r="G41" s="39">
        <f t="shared" si="8"/>
        <v>0</v>
      </c>
      <c r="H41" s="19"/>
      <c r="I41" s="39">
        <f t="shared" si="31"/>
        <v>1</v>
      </c>
      <c r="J41" s="19"/>
      <c r="K41" s="46">
        <v>0.0</v>
      </c>
      <c r="L41" s="46">
        <v>1.0</v>
      </c>
      <c r="M41" s="12"/>
      <c r="N41" s="12"/>
      <c r="O41" s="12"/>
      <c r="P41" s="12"/>
      <c r="Q41" s="12"/>
      <c r="R41" s="12"/>
      <c r="S41" s="12"/>
      <c r="T41" s="47">
        <v>57.0</v>
      </c>
      <c r="U41" s="48" t="str">
        <f t="shared" si="10"/>
        <v>3:56 Bullet shot Cup (Канада) rio2k  - (Швейцария) MBK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0.16666666666666666</v>
      </c>
      <c r="C42" s="46" t="str">
        <f t="shared" si="32"/>
        <v>Канада</v>
      </c>
      <c r="D42" s="50" t="str">
        <f t="shared" ref="D42:D47" si="34">TRIM($D$6)</f>
        <v>США</v>
      </c>
      <c r="E42" s="46" t="str">
        <f t="shared" si="33"/>
        <v>rio2k</v>
      </c>
      <c r="F42" s="46" t="str">
        <f t="shared" ref="F42:F47" si="35">$E$6</f>
        <v>mace</v>
      </c>
      <c r="G42" s="39">
        <f t="shared" si="8"/>
        <v>2</v>
      </c>
      <c r="H42" s="19"/>
      <c r="I42" s="39">
        <f t="shared" si="31"/>
        <v>2</v>
      </c>
      <c r="J42" s="19"/>
      <c r="K42" s="46">
        <v>2.0</v>
      </c>
      <c r="L42" s="46">
        <v>2.0</v>
      </c>
      <c r="M42" s="12"/>
      <c r="N42" s="12"/>
      <c r="O42" s="12"/>
      <c r="P42" s="12"/>
      <c r="Q42" s="12"/>
      <c r="R42" s="12"/>
      <c r="S42" s="12"/>
      <c r="T42" s="47">
        <v>58.0</v>
      </c>
      <c r="U42" s="48" t="str">
        <f t="shared" si="10"/>
        <v>4:00 Bullet shot Cup (Канада) rio2k  - (США) mace</v>
      </c>
      <c r="V42" s="12" t="str">
        <f t="shared" si="11"/>
        <v>2:2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0.16944444444444445</v>
      </c>
      <c r="C43" s="46" t="str">
        <f t="shared" si="32"/>
        <v>Канада</v>
      </c>
      <c r="D43" s="50" t="str">
        <f t="shared" si="34"/>
        <v>США</v>
      </c>
      <c r="E43" s="46" t="str">
        <f t="shared" si="33"/>
        <v>rio2k</v>
      </c>
      <c r="F43" s="46" t="str">
        <f t="shared" si="35"/>
        <v>mace</v>
      </c>
      <c r="G43" s="39">
        <f t="shared" si="8"/>
        <v>1</v>
      </c>
      <c r="H43" s="19"/>
      <c r="I43" s="39">
        <f t="shared" ref="I43:I47" si="36">SUM(L43,O43)</f>
        <v>1</v>
      </c>
      <c r="J43" s="19"/>
      <c r="K43" s="46">
        <v>1.0</v>
      </c>
      <c r="L43" s="46">
        <v>1.0</v>
      </c>
      <c r="M43" s="12"/>
      <c r="N43" s="12"/>
      <c r="O43" s="12"/>
      <c r="P43" s="12"/>
      <c r="Q43" s="12"/>
      <c r="R43" s="12"/>
      <c r="S43" s="12"/>
      <c r="T43" s="47">
        <v>59.0</v>
      </c>
      <c r="U43" s="48" t="str">
        <f t="shared" si="10"/>
        <v>4:04 Bullet shot Cup (Канада) rio2k  - (США) mace</v>
      </c>
      <c r="V43" s="12" t="str">
        <f t="shared" si="11"/>
        <v>1:1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0.17222222222222222</v>
      </c>
      <c r="C44" s="46" t="str">
        <f t="shared" si="32"/>
        <v>Канада</v>
      </c>
      <c r="D44" s="50" t="str">
        <f t="shared" si="34"/>
        <v>США</v>
      </c>
      <c r="E44" s="46" t="str">
        <f t="shared" si="33"/>
        <v>rio2k</v>
      </c>
      <c r="F44" s="46" t="str">
        <f t="shared" si="35"/>
        <v>mace</v>
      </c>
      <c r="G44" s="39">
        <f t="shared" si="8"/>
        <v>1</v>
      </c>
      <c r="H44" s="19"/>
      <c r="I44" s="39">
        <f t="shared" si="36"/>
        <v>1</v>
      </c>
      <c r="J44" s="19"/>
      <c r="K44" s="46">
        <v>1.0</v>
      </c>
      <c r="L44" s="46">
        <v>1.0</v>
      </c>
      <c r="M44" s="12"/>
      <c r="N44" s="12"/>
      <c r="O44" s="12"/>
      <c r="P44" s="12"/>
      <c r="Q44" s="12"/>
      <c r="R44" s="12"/>
      <c r="S44" s="12"/>
      <c r="T44" s="47">
        <v>60.0</v>
      </c>
      <c r="U44" s="48" t="str">
        <f t="shared" si="10"/>
        <v>4:08 Bullet shot Cup (Канада) rio2k  - (США) mace</v>
      </c>
      <c r="V44" s="12" t="str">
        <f t="shared" si="11"/>
        <v>1:1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0.175</v>
      </c>
      <c r="C45" s="50" t="str">
        <f t="shared" ref="C45:C49" si="37">TRIM($D$4)</f>
        <v>Швейцария</v>
      </c>
      <c r="D45" s="50" t="str">
        <f t="shared" si="34"/>
        <v>США</v>
      </c>
      <c r="E45" s="46" t="str">
        <f t="shared" ref="E45:E49" si="38">$E$4</f>
        <v>MBK</v>
      </c>
      <c r="F45" s="46" t="str">
        <f t="shared" si="35"/>
        <v>mace</v>
      </c>
      <c r="G45" s="39">
        <f t="shared" si="8"/>
        <v>2</v>
      </c>
      <c r="H45" s="19"/>
      <c r="I45" s="39">
        <f t="shared" si="36"/>
        <v>2</v>
      </c>
      <c r="J45" s="19"/>
      <c r="K45" s="46">
        <v>2.0</v>
      </c>
      <c r="L45" s="46">
        <v>2.0</v>
      </c>
      <c r="M45" s="12"/>
      <c r="N45" s="12"/>
      <c r="O45" s="12"/>
      <c r="P45" s="12"/>
      <c r="Q45" s="12"/>
      <c r="R45" s="12"/>
      <c r="S45" s="12"/>
      <c r="T45" s="47">
        <v>61.0</v>
      </c>
      <c r="U45" s="48" t="str">
        <f t="shared" si="10"/>
        <v>4:12 Bullet shot Cup (Швейцария) MBK  - (США) mace</v>
      </c>
      <c r="V45" s="12" t="str">
        <f t="shared" si="11"/>
        <v>2:2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0.17777777777777778</v>
      </c>
      <c r="C46" s="50" t="str">
        <f t="shared" si="37"/>
        <v>Швейцария</v>
      </c>
      <c r="D46" s="50" t="str">
        <f t="shared" si="34"/>
        <v>США</v>
      </c>
      <c r="E46" s="46" t="str">
        <f t="shared" si="38"/>
        <v>MBK</v>
      </c>
      <c r="F46" s="46" t="str">
        <f t="shared" si="35"/>
        <v>mace</v>
      </c>
      <c r="G46" s="39">
        <f t="shared" si="8"/>
        <v>0</v>
      </c>
      <c r="H46" s="19"/>
      <c r="I46" s="39">
        <f t="shared" si="36"/>
        <v>2</v>
      </c>
      <c r="J46" s="19"/>
      <c r="K46" s="46">
        <v>0.0</v>
      </c>
      <c r="L46" s="46">
        <v>2.0</v>
      </c>
      <c r="M46" s="12"/>
      <c r="N46" s="12"/>
      <c r="O46" s="12"/>
      <c r="P46" s="12"/>
      <c r="Q46" s="12"/>
      <c r="R46" s="12"/>
      <c r="S46" s="12"/>
      <c r="T46" s="47">
        <v>62.0</v>
      </c>
      <c r="U46" s="48" t="str">
        <f t="shared" si="10"/>
        <v>4:16 Bullet shot Cup (Швейцария) MBK  - (США) mace</v>
      </c>
      <c r="V46" s="12" t="str">
        <f t="shared" si="11"/>
        <v>0:2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0.18055555555555555</v>
      </c>
      <c r="C47" s="50" t="str">
        <f t="shared" si="37"/>
        <v>Швейцария</v>
      </c>
      <c r="D47" s="50" t="str">
        <f t="shared" si="34"/>
        <v>США</v>
      </c>
      <c r="E47" s="46" t="str">
        <f t="shared" si="38"/>
        <v>MBK</v>
      </c>
      <c r="F47" s="46" t="str">
        <f t="shared" si="35"/>
        <v>mace</v>
      </c>
      <c r="G47" s="39">
        <f t="shared" si="8"/>
        <v>3</v>
      </c>
      <c r="H47" s="19"/>
      <c r="I47" s="39">
        <f t="shared" si="36"/>
        <v>3</v>
      </c>
      <c r="J47" s="19"/>
      <c r="K47" s="46">
        <v>3.0</v>
      </c>
      <c r="L47" s="46">
        <v>3.0</v>
      </c>
      <c r="M47" s="12"/>
      <c r="N47" s="12"/>
      <c r="O47" s="12"/>
      <c r="P47" s="12"/>
      <c r="Q47" s="12"/>
      <c r="R47" s="12"/>
      <c r="S47" s="12"/>
      <c r="T47" s="47">
        <v>63.0</v>
      </c>
      <c r="U47" s="48" t="str">
        <f t="shared" si="10"/>
        <v>4:20 Bullet shot Cup (Швейцария) MBK  - (США) mace</v>
      </c>
      <c r="V47" s="12" t="str">
        <f t="shared" si="11"/>
        <v>3:3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0.18333333333333332</v>
      </c>
      <c r="C48" s="50" t="str">
        <f t="shared" si="37"/>
        <v>Швейцария</v>
      </c>
      <c r="D48" s="46" t="str">
        <f t="shared" ref="D48:D51" si="39">TRIM($D$5)</f>
        <v>Канада</v>
      </c>
      <c r="E48" s="46" t="str">
        <f t="shared" si="38"/>
        <v>MBK</v>
      </c>
      <c r="F48" s="46" t="str">
        <f t="shared" ref="F48:F51" si="40">$E$5</f>
        <v>rio2k</v>
      </c>
      <c r="G48" s="39">
        <f t="shared" si="8"/>
        <v>2</v>
      </c>
      <c r="H48" s="19"/>
      <c r="I48" s="39">
        <f>SUM(L48)</f>
        <v>3</v>
      </c>
      <c r="J48" s="19"/>
      <c r="K48" s="46">
        <v>2.0</v>
      </c>
      <c r="L48" s="46">
        <v>3.0</v>
      </c>
      <c r="M48" s="12"/>
      <c r="N48" s="12"/>
      <c r="O48" s="12"/>
      <c r="P48" s="12"/>
      <c r="Q48" s="12"/>
      <c r="R48" s="12"/>
      <c r="S48" s="12"/>
      <c r="T48" s="47">
        <v>64.0</v>
      </c>
      <c r="U48" s="48" t="str">
        <f t="shared" si="10"/>
        <v>4:24 Bullet shot Cup (Швейцария) MBK  - (Канада) rio2k</v>
      </c>
      <c r="V48" s="12" t="str">
        <f t="shared" si="11"/>
        <v>2:3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0.18611111111111112</v>
      </c>
      <c r="C49" s="50" t="str">
        <f t="shared" si="37"/>
        <v>Швейцария</v>
      </c>
      <c r="D49" s="46" t="str">
        <f t="shared" si="39"/>
        <v>Канада</v>
      </c>
      <c r="E49" s="46" t="str">
        <f t="shared" si="38"/>
        <v>MBK</v>
      </c>
      <c r="F49" s="46" t="str">
        <f t="shared" si="40"/>
        <v>rio2k</v>
      </c>
      <c r="G49" s="39">
        <f t="shared" si="8"/>
        <v>2</v>
      </c>
      <c r="H49" s="19"/>
      <c r="I49" s="39">
        <f t="shared" ref="I49:I53" si="41">SUM(L49,O49)</f>
        <v>3</v>
      </c>
      <c r="J49" s="19"/>
      <c r="K49" s="46">
        <v>2.0</v>
      </c>
      <c r="L49" s="46">
        <v>3.0</v>
      </c>
      <c r="M49" s="12"/>
      <c r="N49" s="12"/>
      <c r="O49" s="12"/>
      <c r="P49" s="12"/>
      <c r="Q49" s="12"/>
      <c r="R49" s="12"/>
      <c r="S49" s="12"/>
      <c r="T49" s="47">
        <v>65.0</v>
      </c>
      <c r="U49" s="48" t="str">
        <f t="shared" si="10"/>
        <v>4:28 Bullet shot Cup (Швейцария) MBK  - (Канада) rio2k</v>
      </c>
      <c r="V49" s="12" t="str">
        <f t="shared" si="11"/>
        <v>2:3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0.18888888888888888</v>
      </c>
      <c r="C50" s="50" t="str">
        <f t="shared" ref="C50:C53" si="42">TRIM($D$6)</f>
        <v>США</v>
      </c>
      <c r="D50" s="46" t="str">
        <f t="shared" si="39"/>
        <v>Канада</v>
      </c>
      <c r="E50" s="46" t="str">
        <f t="shared" ref="E50:E53" si="43">$E$6</f>
        <v>mace</v>
      </c>
      <c r="F50" s="46" t="str">
        <f t="shared" si="40"/>
        <v>rio2k</v>
      </c>
      <c r="G50" s="39">
        <f t="shared" si="8"/>
        <v>3</v>
      </c>
      <c r="H50" s="19"/>
      <c r="I50" s="39">
        <f t="shared" si="41"/>
        <v>1</v>
      </c>
      <c r="J50" s="19"/>
      <c r="K50" s="46">
        <v>3.0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66.0</v>
      </c>
      <c r="U50" s="48" t="str">
        <f t="shared" si="10"/>
        <v>4:32 Bullet shot Cup (США) mace  - (Канада) rio2k</v>
      </c>
      <c r="V50" s="12" t="str">
        <f t="shared" si="11"/>
        <v>3:1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0.19166666666666668</v>
      </c>
      <c r="C51" s="50" t="str">
        <f t="shared" si="42"/>
        <v>США</v>
      </c>
      <c r="D51" s="46" t="str">
        <f t="shared" si="39"/>
        <v>Канада</v>
      </c>
      <c r="E51" s="46" t="str">
        <f t="shared" si="43"/>
        <v>mace</v>
      </c>
      <c r="F51" s="46" t="str">
        <f t="shared" si="40"/>
        <v>rio2k</v>
      </c>
      <c r="G51" s="39">
        <f t="shared" si="8"/>
        <v>1</v>
      </c>
      <c r="H51" s="19"/>
      <c r="I51" s="39">
        <f t="shared" si="41"/>
        <v>2</v>
      </c>
      <c r="J51" s="19"/>
      <c r="K51" s="46">
        <v>1.0</v>
      </c>
      <c r="L51" s="46">
        <v>2.0</v>
      </c>
      <c r="M51" s="12"/>
      <c r="N51" s="12"/>
      <c r="O51" s="12"/>
      <c r="P51" s="12"/>
      <c r="Q51" s="12"/>
      <c r="R51" s="12"/>
      <c r="S51" s="12"/>
      <c r="T51" s="47">
        <v>67.0</v>
      </c>
      <c r="U51" s="48" t="str">
        <f t="shared" si="10"/>
        <v>4:36 Bullet shot Cup (США) mace  - (Канада) rio2k</v>
      </c>
      <c r="V51" s="12" t="str">
        <f t="shared" si="11"/>
        <v>1:2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0.19444444444444445</v>
      </c>
      <c r="C52" s="50" t="str">
        <f t="shared" si="42"/>
        <v>США</v>
      </c>
      <c r="D52" s="50" t="str">
        <f t="shared" ref="D52:D53" si="44">TRIM($D$4)</f>
        <v>Швейцария</v>
      </c>
      <c r="E52" s="50" t="str">
        <f t="shared" si="43"/>
        <v>mace</v>
      </c>
      <c r="F52" s="46" t="str">
        <f t="shared" ref="F52:F53" si="45">$E$4</f>
        <v>MBK</v>
      </c>
      <c r="G52" s="39">
        <f t="shared" si="8"/>
        <v>2</v>
      </c>
      <c r="H52" s="19"/>
      <c r="I52" s="39">
        <f t="shared" si="41"/>
        <v>2</v>
      </c>
      <c r="J52" s="19"/>
      <c r="K52" s="46">
        <v>2.0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68.0</v>
      </c>
      <c r="U52" s="48" t="str">
        <f t="shared" si="10"/>
        <v>4:40 Bullet shot Cup (США) mace  - (Швейцария) MBK</v>
      </c>
      <c r="V52" s="12" t="str">
        <f t="shared" si="11"/>
        <v>2:2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0.19722222222222222</v>
      </c>
      <c r="C53" s="50" t="str">
        <f t="shared" si="42"/>
        <v>США</v>
      </c>
      <c r="D53" s="50" t="str">
        <f t="shared" si="44"/>
        <v>Швейцария</v>
      </c>
      <c r="E53" s="50" t="str">
        <f t="shared" si="43"/>
        <v>mace</v>
      </c>
      <c r="F53" s="46" t="str">
        <f t="shared" si="45"/>
        <v>MBK</v>
      </c>
      <c r="G53" s="39">
        <f t="shared" si="8"/>
        <v>2</v>
      </c>
      <c r="H53" s="19"/>
      <c r="I53" s="39">
        <f t="shared" si="41"/>
        <v>2</v>
      </c>
      <c r="J53" s="19"/>
      <c r="K53" s="46">
        <v>2.0</v>
      </c>
      <c r="L53" s="46">
        <v>2.0</v>
      </c>
      <c r="M53" s="12"/>
      <c r="N53" s="12"/>
      <c r="O53" s="12"/>
      <c r="P53" s="12"/>
      <c r="Q53" s="12"/>
      <c r="R53" s="12"/>
      <c r="S53" s="12"/>
      <c r="T53" s="47">
        <v>69.0</v>
      </c>
      <c r="U53" s="48" t="str">
        <f t="shared" si="10"/>
        <v>4:44 Bullet shot Cup (США) mace  - (Швейцария) MBK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7"/>
      <c r="L54" s="77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41</v>
      </c>
      <c r="D55" s="12"/>
      <c r="E55" s="12"/>
      <c r="F55" s="12" t="s">
        <v>42</v>
      </c>
      <c r="G55" s="12"/>
      <c r="H55" s="12"/>
      <c r="I55" s="12"/>
      <c r="J55" s="12"/>
      <c r="K55" s="77"/>
      <c r="L55" s="77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7"/>
      <c r="L56" s="77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7"/>
      <c r="L57" s="77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7"/>
      <c r="L58" s="77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7"/>
      <c r="L59" s="77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7"/>
      <c r="L60" s="77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7"/>
      <c r="L61" s="77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7"/>
      <c r="L62" s="77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7"/>
      <c r="L63" s="77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7"/>
      <c r="L64" s="77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7"/>
      <c r="L65" s="77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7"/>
      <c r="L66" s="77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7"/>
      <c r="L67" s="77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7"/>
      <c r="L68" s="77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7"/>
      <c r="L69" s="77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7"/>
      <c r="L70" s="77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7"/>
      <c r="L71" s="77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7"/>
      <c r="L72" s="77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7"/>
      <c r="L73" s="77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7"/>
      <c r="L74" s="77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7"/>
      <c r="L75" s="77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7"/>
      <c r="L76" s="77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7"/>
      <c r="L77" s="77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7"/>
      <c r="L78" s="77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7"/>
      <c r="L79" s="77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7"/>
      <c r="L80" s="77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7"/>
      <c r="L81" s="77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7"/>
      <c r="L82" s="77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7"/>
      <c r="L83" s="77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7"/>
      <c r="L84" s="77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7"/>
      <c r="L85" s="77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7"/>
      <c r="L86" s="77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7"/>
      <c r="L87" s="77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7"/>
      <c r="L88" s="77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7"/>
      <c r="L89" s="77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7"/>
      <c r="L90" s="77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7"/>
      <c r="L91" s="77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7"/>
      <c r="L92" s="77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7"/>
      <c r="L93" s="77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7"/>
      <c r="L94" s="77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7"/>
      <c r="L95" s="77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7"/>
      <c r="L96" s="77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7"/>
      <c r="L97" s="77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7"/>
      <c r="L98" s="77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7"/>
      <c r="L99" s="77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7"/>
      <c r="L100" s="77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7"/>
      <c r="L101" s="77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7"/>
      <c r="L102" s="77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7"/>
      <c r="L103" s="77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7"/>
      <c r="L104" s="77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7"/>
      <c r="L105" s="77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7"/>
      <c r="L106" s="77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7"/>
      <c r="L107" s="77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7"/>
      <c r="L108" s="77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7"/>
      <c r="L109" s="77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7"/>
      <c r="L110" s="77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7"/>
      <c r="L111" s="77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7"/>
      <c r="L112" s="77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7"/>
      <c r="L113" s="77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7"/>
      <c r="L114" s="77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7"/>
      <c r="L115" s="77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7"/>
      <c r="L116" s="77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7"/>
      <c r="L117" s="77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7"/>
      <c r="L118" s="77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7"/>
      <c r="L119" s="77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7"/>
      <c r="L120" s="77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7"/>
      <c r="L121" s="77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7"/>
      <c r="L122" s="77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7"/>
      <c r="L123" s="77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7"/>
      <c r="L124" s="77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7"/>
      <c r="L125" s="77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7"/>
      <c r="L126" s="77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7"/>
      <c r="L127" s="77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7"/>
      <c r="L128" s="77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7"/>
      <c r="L129" s="77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7"/>
      <c r="L130" s="77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7"/>
      <c r="L131" s="77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7"/>
      <c r="L132" s="77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7"/>
      <c r="L133" s="77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7"/>
      <c r="L134" s="77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7"/>
      <c r="L135" s="77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7"/>
      <c r="L136" s="77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7"/>
      <c r="L137" s="77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7"/>
      <c r="L138" s="77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7"/>
      <c r="L139" s="77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7"/>
      <c r="L140" s="77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7"/>
      <c r="L141" s="77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7"/>
      <c r="L142" s="77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7"/>
      <c r="L143" s="77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7"/>
      <c r="L144" s="77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7"/>
      <c r="L145" s="77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7"/>
      <c r="L146" s="77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7"/>
      <c r="L147" s="77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7"/>
      <c r="L148" s="77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7"/>
      <c r="L149" s="77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7"/>
      <c r="L150" s="77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7"/>
      <c r="L151" s="77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7"/>
      <c r="L152" s="77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7"/>
      <c r="L153" s="77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7"/>
      <c r="L154" s="77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7"/>
      <c r="L155" s="77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7"/>
      <c r="L156" s="77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7"/>
      <c r="L157" s="77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7"/>
      <c r="L158" s="77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7"/>
      <c r="L159" s="77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7"/>
      <c r="L160" s="77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7"/>
      <c r="L161" s="77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7"/>
      <c r="L162" s="77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7"/>
      <c r="L163" s="77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7"/>
      <c r="L164" s="77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7"/>
      <c r="L165" s="77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7"/>
      <c r="L166" s="77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7"/>
      <c r="L167" s="77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7"/>
      <c r="L168" s="77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7"/>
      <c r="L169" s="77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7"/>
      <c r="L170" s="77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7"/>
      <c r="L171" s="77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7"/>
      <c r="L172" s="77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7"/>
      <c r="L173" s="77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7"/>
      <c r="L174" s="77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7"/>
      <c r="L175" s="77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7"/>
      <c r="L176" s="77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7"/>
      <c r="L177" s="77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7"/>
      <c r="L178" s="77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7"/>
      <c r="L179" s="77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7"/>
      <c r="L180" s="77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7"/>
      <c r="L181" s="77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7"/>
      <c r="L182" s="77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7"/>
      <c r="L183" s="77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7"/>
      <c r="L184" s="77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7"/>
      <c r="L185" s="77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7"/>
      <c r="L186" s="77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7"/>
      <c r="L187" s="77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7"/>
      <c r="L188" s="77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7"/>
      <c r="L189" s="77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7"/>
      <c r="L190" s="77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7"/>
      <c r="L191" s="77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7"/>
      <c r="L192" s="77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7"/>
      <c r="L193" s="77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7"/>
      <c r="L194" s="77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7"/>
      <c r="L195" s="77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7"/>
      <c r="L196" s="77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7"/>
      <c r="L197" s="77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7"/>
      <c r="L198" s="77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7"/>
      <c r="L199" s="77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7"/>
      <c r="L200" s="77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7"/>
      <c r="L201" s="77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7"/>
      <c r="L202" s="77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7"/>
      <c r="L203" s="77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7"/>
      <c r="L204" s="77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7"/>
      <c r="L205" s="77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7"/>
      <c r="L206" s="77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7"/>
      <c r="L207" s="77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7"/>
      <c r="L208" s="77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7"/>
      <c r="L209" s="77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7"/>
      <c r="L210" s="77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7"/>
      <c r="L211" s="77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7"/>
      <c r="L212" s="77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7"/>
      <c r="L213" s="77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7"/>
      <c r="L214" s="77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7"/>
      <c r="L215" s="77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7"/>
      <c r="L216" s="77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7"/>
      <c r="L217" s="77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7"/>
      <c r="L218" s="77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7"/>
      <c r="L219" s="77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7"/>
      <c r="L220" s="77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7"/>
      <c r="L221" s="77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7"/>
      <c r="L222" s="77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7"/>
      <c r="L223" s="77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7"/>
      <c r="L224" s="77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7"/>
      <c r="L225" s="77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8"/>
      <c r="L226" s="78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8"/>
      <c r="L227" s="78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8"/>
      <c r="L228" s="78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8"/>
      <c r="L229" s="78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8"/>
      <c r="L230" s="78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8"/>
      <c r="L231" s="78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8"/>
      <c r="L232" s="78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8"/>
      <c r="L233" s="78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8"/>
      <c r="L234" s="78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8"/>
      <c r="L235" s="78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8"/>
      <c r="L236" s="78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8"/>
      <c r="L237" s="78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8"/>
      <c r="L238" s="78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8"/>
      <c r="L239" s="78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8"/>
      <c r="L240" s="78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8"/>
      <c r="L241" s="78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8"/>
      <c r="L242" s="78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8"/>
      <c r="L243" s="78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8"/>
      <c r="L244" s="78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8"/>
      <c r="L245" s="78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8"/>
      <c r="L246" s="78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8"/>
      <c r="L247" s="78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8"/>
      <c r="L248" s="78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8"/>
      <c r="L249" s="78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8"/>
      <c r="L250" s="78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8"/>
      <c r="L251" s="78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8"/>
      <c r="L252" s="78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8"/>
      <c r="L253" s="78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8"/>
      <c r="L254" s="78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8"/>
      <c r="L255" s="78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8"/>
      <c r="L256" s="78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8"/>
      <c r="L257" s="78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8"/>
      <c r="L258" s="78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8"/>
      <c r="L259" s="78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8"/>
      <c r="L260" s="78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8"/>
      <c r="L261" s="78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8"/>
      <c r="L262" s="78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8"/>
      <c r="L263" s="78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8"/>
      <c r="L264" s="78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8"/>
      <c r="L265" s="78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8"/>
      <c r="L266" s="78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8"/>
      <c r="L267" s="78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8"/>
      <c r="L268" s="78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8"/>
      <c r="L269" s="78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8"/>
      <c r="L270" s="78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8"/>
      <c r="L271" s="78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8"/>
      <c r="L272" s="78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8"/>
      <c r="L273" s="78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8"/>
      <c r="L274" s="78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8"/>
      <c r="L275" s="78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8"/>
      <c r="L276" s="78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8"/>
      <c r="L277" s="78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8"/>
      <c r="L278" s="78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8"/>
      <c r="L279" s="78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8"/>
      <c r="L280" s="78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8"/>
      <c r="L281" s="78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8"/>
      <c r="L282" s="78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8"/>
      <c r="L283" s="78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8"/>
      <c r="L284" s="78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8"/>
      <c r="L285" s="78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8"/>
      <c r="L286" s="78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8"/>
      <c r="L287" s="78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8"/>
      <c r="L288" s="78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8"/>
      <c r="L289" s="78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8"/>
      <c r="L290" s="78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8"/>
      <c r="L291" s="78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8"/>
      <c r="L292" s="78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8"/>
      <c r="L293" s="78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8"/>
      <c r="L294" s="78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8"/>
      <c r="L295" s="78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8"/>
      <c r="L296" s="78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8"/>
      <c r="L297" s="78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8"/>
      <c r="L298" s="78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8"/>
      <c r="L299" s="78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8"/>
      <c r="L300" s="78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8"/>
      <c r="L301" s="78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8"/>
      <c r="L302" s="78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8"/>
      <c r="L303" s="78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8"/>
      <c r="L304" s="78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8"/>
      <c r="L305" s="78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8"/>
      <c r="L306" s="78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8"/>
      <c r="L307" s="78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8"/>
      <c r="L308" s="78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8"/>
      <c r="L309" s="78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8"/>
      <c r="L310" s="78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8"/>
      <c r="L311" s="78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8"/>
      <c r="L312" s="78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8"/>
      <c r="L313" s="78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8"/>
      <c r="L314" s="78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8"/>
      <c r="L315" s="78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8"/>
      <c r="L316" s="78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8"/>
      <c r="L317" s="78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8"/>
      <c r="L318" s="78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8"/>
      <c r="L319" s="78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8"/>
      <c r="L320" s="78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8"/>
      <c r="L321" s="78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8"/>
      <c r="L322" s="78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8"/>
      <c r="L323" s="78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8"/>
      <c r="L324" s="78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8"/>
      <c r="L325" s="78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8"/>
      <c r="L326" s="78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8"/>
      <c r="L327" s="78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8"/>
      <c r="L328" s="78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8"/>
      <c r="L329" s="78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8"/>
      <c r="L330" s="78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8"/>
      <c r="L331" s="78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8"/>
      <c r="L332" s="78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8"/>
      <c r="L333" s="78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8"/>
      <c r="L334" s="78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8"/>
      <c r="L335" s="78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8"/>
      <c r="L336" s="78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8"/>
      <c r="L337" s="78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8"/>
      <c r="L338" s="78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8"/>
      <c r="L339" s="78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8"/>
      <c r="L340" s="78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8"/>
      <c r="L341" s="78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8"/>
      <c r="L342" s="78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8"/>
      <c r="L343" s="78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8"/>
      <c r="L344" s="78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8"/>
      <c r="L345" s="78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8"/>
      <c r="L346" s="78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8"/>
      <c r="L347" s="78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8"/>
      <c r="L348" s="78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8"/>
      <c r="L349" s="78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8"/>
      <c r="L350" s="78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8"/>
      <c r="L351" s="78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8"/>
      <c r="L352" s="78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8"/>
      <c r="L353" s="78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8"/>
      <c r="L354" s="78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8"/>
      <c r="L355" s="78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8"/>
      <c r="L356" s="78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8"/>
      <c r="L357" s="78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8"/>
      <c r="L358" s="78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8"/>
      <c r="L359" s="78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8"/>
      <c r="L360" s="78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8"/>
      <c r="L361" s="78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8"/>
      <c r="L362" s="78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8"/>
      <c r="L363" s="78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8"/>
      <c r="L364" s="78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8"/>
      <c r="L365" s="78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8"/>
      <c r="L366" s="78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8"/>
      <c r="L367" s="78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8"/>
      <c r="L368" s="78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8"/>
      <c r="L369" s="78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8"/>
      <c r="L370" s="78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8"/>
      <c r="L371" s="78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8"/>
      <c r="L372" s="78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8"/>
      <c r="L373" s="78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8"/>
      <c r="L374" s="78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8"/>
      <c r="L375" s="78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8"/>
      <c r="L376" s="78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8"/>
      <c r="L377" s="78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8"/>
      <c r="L378" s="78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8"/>
      <c r="L379" s="78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8"/>
      <c r="L380" s="78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8"/>
      <c r="L381" s="78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8"/>
      <c r="L382" s="78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8"/>
      <c r="L383" s="78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8"/>
      <c r="L384" s="78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8"/>
      <c r="L385" s="78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8"/>
      <c r="L386" s="78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8"/>
      <c r="L387" s="78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8"/>
      <c r="L388" s="78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8"/>
      <c r="L389" s="78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8"/>
      <c r="L390" s="78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8"/>
      <c r="L391" s="78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8"/>
      <c r="L392" s="78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8"/>
      <c r="L393" s="78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8"/>
      <c r="L394" s="78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8"/>
      <c r="L395" s="78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8"/>
      <c r="L396" s="78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8"/>
      <c r="L397" s="78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8"/>
      <c r="L398" s="78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8"/>
      <c r="L399" s="78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8"/>
      <c r="L400" s="78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8"/>
      <c r="L401" s="78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8"/>
      <c r="L402" s="78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8"/>
      <c r="L403" s="78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8"/>
      <c r="L404" s="78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8"/>
      <c r="L405" s="78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8"/>
      <c r="L406" s="78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8"/>
      <c r="L407" s="78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8"/>
      <c r="L408" s="78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8"/>
      <c r="L409" s="78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8"/>
      <c r="L410" s="78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8"/>
      <c r="L411" s="78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8"/>
      <c r="L412" s="78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8"/>
      <c r="L413" s="78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8"/>
      <c r="L414" s="78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8"/>
      <c r="L415" s="78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8"/>
      <c r="L416" s="78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8"/>
      <c r="L417" s="78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8"/>
      <c r="L418" s="78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8"/>
      <c r="L419" s="78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8"/>
      <c r="L420" s="78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8"/>
      <c r="L421" s="78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8"/>
      <c r="L422" s="78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8"/>
      <c r="L423" s="78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8"/>
      <c r="L424" s="78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8"/>
      <c r="L425" s="78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8"/>
      <c r="L426" s="78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8"/>
      <c r="L427" s="78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8"/>
      <c r="L428" s="78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8"/>
      <c r="L429" s="78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8"/>
      <c r="L430" s="78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8"/>
      <c r="L431" s="78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8"/>
      <c r="L432" s="78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8"/>
      <c r="L433" s="78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8"/>
      <c r="L434" s="78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8"/>
      <c r="L435" s="78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8"/>
      <c r="L436" s="78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8"/>
      <c r="L437" s="78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8"/>
      <c r="L438" s="78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8"/>
      <c r="L439" s="78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8"/>
      <c r="L440" s="78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8"/>
      <c r="L441" s="78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8"/>
      <c r="L442" s="78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8"/>
      <c r="L443" s="78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8"/>
      <c r="L444" s="78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8"/>
      <c r="L445" s="78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8"/>
      <c r="L446" s="78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8"/>
      <c r="L447" s="78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8"/>
      <c r="L448" s="78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8"/>
      <c r="L449" s="78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8"/>
      <c r="L450" s="78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8"/>
      <c r="L451" s="78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8"/>
      <c r="L452" s="78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8"/>
      <c r="L453" s="78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8"/>
      <c r="L454" s="78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8"/>
      <c r="L455" s="78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8"/>
      <c r="L456" s="78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8"/>
      <c r="L457" s="78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8"/>
      <c r="L458" s="78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8"/>
      <c r="L459" s="78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8"/>
      <c r="L460" s="78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8"/>
      <c r="L461" s="78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8"/>
      <c r="L462" s="78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8"/>
      <c r="L463" s="78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8"/>
      <c r="L464" s="78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8"/>
      <c r="L465" s="78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8"/>
      <c r="L466" s="78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8"/>
      <c r="L467" s="78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8"/>
      <c r="L468" s="78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8"/>
      <c r="L469" s="78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8"/>
      <c r="L470" s="78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8"/>
      <c r="L471" s="78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8"/>
      <c r="L472" s="78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8"/>
      <c r="L473" s="78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8"/>
      <c r="L474" s="78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8"/>
      <c r="L475" s="78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8"/>
      <c r="L476" s="78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8"/>
      <c r="L477" s="78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8"/>
      <c r="L478" s="78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8"/>
      <c r="L479" s="78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8"/>
      <c r="L480" s="78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8"/>
      <c r="L481" s="78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8"/>
      <c r="L482" s="78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8"/>
      <c r="L483" s="78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8"/>
      <c r="L484" s="78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8"/>
      <c r="L485" s="78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8"/>
      <c r="L486" s="78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8"/>
      <c r="L487" s="78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8"/>
      <c r="L488" s="78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8"/>
      <c r="L489" s="78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8"/>
      <c r="L490" s="78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8"/>
      <c r="L491" s="78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8"/>
      <c r="L492" s="78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8"/>
      <c r="L493" s="78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8"/>
      <c r="L494" s="78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8"/>
      <c r="L495" s="78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8"/>
      <c r="L496" s="78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8"/>
      <c r="L497" s="78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8"/>
      <c r="L498" s="78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8"/>
      <c r="L499" s="78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8"/>
      <c r="L500" s="78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8"/>
      <c r="L501" s="78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8"/>
      <c r="L502" s="78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8"/>
      <c r="L503" s="78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8"/>
      <c r="L504" s="78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8"/>
      <c r="L505" s="78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8"/>
      <c r="L506" s="78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8"/>
      <c r="L507" s="78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8"/>
      <c r="L508" s="78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8"/>
      <c r="L509" s="78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8"/>
      <c r="L510" s="78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8"/>
      <c r="L511" s="78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8"/>
      <c r="L512" s="78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8"/>
      <c r="L513" s="78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8"/>
      <c r="L514" s="78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8"/>
      <c r="L515" s="78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8"/>
      <c r="L516" s="78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8"/>
      <c r="L517" s="78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8"/>
      <c r="L518" s="78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8"/>
      <c r="L519" s="78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8"/>
      <c r="L520" s="78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8"/>
      <c r="L521" s="78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8"/>
      <c r="L522" s="78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8"/>
      <c r="L523" s="78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8"/>
      <c r="L524" s="78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8"/>
      <c r="L525" s="78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8"/>
      <c r="L526" s="78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8"/>
      <c r="L527" s="78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8"/>
      <c r="L528" s="78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8"/>
      <c r="L529" s="78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8"/>
      <c r="L530" s="78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8"/>
      <c r="L531" s="78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8"/>
      <c r="L532" s="78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8"/>
      <c r="L533" s="78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8"/>
      <c r="L534" s="78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8"/>
      <c r="L535" s="78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8"/>
      <c r="L536" s="78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8"/>
      <c r="L537" s="78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8"/>
      <c r="L538" s="78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8"/>
      <c r="L539" s="78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8"/>
      <c r="L540" s="78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8"/>
      <c r="L541" s="78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8"/>
      <c r="L542" s="78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8"/>
      <c r="L543" s="78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8"/>
      <c r="L544" s="78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8"/>
      <c r="L545" s="78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8"/>
      <c r="L546" s="78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8"/>
      <c r="L547" s="78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8"/>
      <c r="L548" s="78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8"/>
      <c r="L549" s="78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8"/>
      <c r="L550" s="78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8"/>
      <c r="L551" s="78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8"/>
      <c r="L552" s="78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8"/>
      <c r="L553" s="78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8"/>
      <c r="L554" s="78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8"/>
      <c r="L555" s="78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8"/>
      <c r="L556" s="78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8"/>
      <c r="L557" s="78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8"/>
      <c r="L558" s="78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8"/>
      <c r="L559" s="78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8"/>
      <c r="L560" s="78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8"/>
      <c r="L561" s="78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8"/>
      <c r="L562" s="78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8"/>
      <c r="L563" s="78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8"/>
      <c r="L564" s="78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8"/>
      <c r="L565" s="78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8"/>
      <c r="L566" s="78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8"/>
      <c r="L567" s="78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8"/>
      <c r="L568" s="78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8"/>
      <c r="L569" s="78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8"/>
      <c r="L570" s="78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8"/>
      <c r="L571" s="78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8"/>
      <c r="L572" s="78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8"/>
      <c r="L573" s="78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8"/>
      <c r="L574" s="78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8"/>
      <c r="L575" s="78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8"/>
      <c r="L576" s="78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8"/>
      <c r="L577" s="78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8"/>
      <c r="L578" s="78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8"/>
      <c r="L579" s="78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8"/>
      <c r="L580" s="78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8"/>
      <c r="L581" s="78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8"/>
      <c r="L582" s="78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8"/>
      <c r="L583" s="78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8"/>
      <c r="L584" s="78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8"/>
      <c r="L585" s="78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8"/>
      <c r="L586" s="78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8"/>
      <c r="L587" s="78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8"/>
      <c r="L588" s="78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8"/>
      <c r="L589" s="78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8"/>
      <c r="L590" s="78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8"/>
      <c r="L591" s="78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8"/>
      <c r="L592" s="78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8"/>
      <c r="L593" s="78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8"/>
      <c r="L594" s="78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8"/>
      <c r="L595" s="78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8"/>
      <c r="L596" s="78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8"/>
      <c r="L597" s="78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8"/>
      <c r="L598" s="78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8"/>
      <c r="L599" s="78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8"/>
      <c r="L600" s="78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8"/>
      <c r="L601" s="78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8"/>
      <c r="L602" s="78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8"/>
      <c r="L603" s="78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8"/>
      <c r="L604" s="78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8"/>
      <c r="L605" s="78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8"/>
      <c r="L606" s="78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8"/>
      <c r="L607" s="78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8"/>
      <c r="L608" s="78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8"/>
      <c r="L609" s="78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8"/>
      <c r="L610" s="78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8"/>
      <c r="L611" s="78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8"/>
      <c r="L612" s="78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8"/>
      <c r="L613" s="78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8"/>
      <c r="L614" s="78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8"/>
      <c r="L615" s="78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8"/>
      <c r="L616" s="78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8"/>
      <c r="L617" s="78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8"/>
      <c r="L618" s="78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8"/>
      <c r="L619" s="78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8"/>
      <c r="L620" s="78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8"/>
      <c r="L621" s="78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8"/>
      <c r="L622" s="78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8"/>
      <c r="L623" s="78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8"/>
      <c r="L624" s="78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8"/>
      <c r="L625" s="78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8"/>
      <c r="L626" s="78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8"/>
      <c r="L627" s="78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8"/>
      <c r="L628" s="78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8"/>
      <c r="L629" s="78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8"/>
      <c r="L630" s="78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8"/>
      <c r="L631" s="78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8"/>
      <c r="L632" s="78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8"/>
      <c r="L633" s="78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8"/>
      <c r="L634" s="78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8"/>
      <c r="L635" s="78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8"/>
      <c r="L636" s="78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8"/>
      <c r="L637" s="78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8"/>
      <c r="L638" s="78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8"/>
      <c r="L639" s="78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8"/>
      <c r="L640" s="78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8"/>
      <c r="L641" s="78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8"/>
      <c r="L642" s="78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8"/>
      <c r="L643" s="78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8"/>
      <c r="L644" s="78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8"/>
      <c r="L645" s="78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8"/>
      <c r="L646" s="78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8"/>
      <c r="L647" s="78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8"/>
      <c r="L648" s="78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8"/>
      <c r="L649" s="78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8"/>
      <c r="L650" s="78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8"/>
      <c r="L651" s="78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8"/>
      <c r="L652" s="78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8"/>
      <c r="L653" s="78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8"/>
      <c r="L654" s="78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8"/>
      <c r="L655" s="78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8"/>
      <c r="L656" s="78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8"/>
      <c r="L657" s="78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8"/>
      <c r="L658" s="78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8"/>
      <c r="L659" s="78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8"/>
      <c r="L660" s="78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8"/>
      <c r="L661" s="78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8"/>
      <c r="L662" s="78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8"/>
      <c r="L663" s="78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8"/>
      <c r="L664" s="78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8"/>
      <c r="L665" s="78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8"/>
      <c r="L666" s="78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8"/>
      <c r="L667" s="78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8"/>
      <c r="L668" s="78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8"/>
      <c r="L669" s="78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8"/>
      <c r="L670" s="78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8"/>
      <c r="L671" s="78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8"/>
      <c r="L672" s="78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8"/>
      <c r="L673" s="78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8"/>
      <c r="L674" s="78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8"/>
      <c r="L675" s="78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8"/>
      <c r="L676" s="78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8"/>
      <c r="L677" s="78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8"/>
      <c r="L678" s="78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8"/>
      <c r="L679" s="78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8"/>
      <c r="L680" s="78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8"/>
      <c r="L681" s="78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8"/>
      <c r="L682" s="78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8"/>
      <c r="L683" s="78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8"/>
      <c r="L684" s="78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8"/>
      <c r="L685" s="78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8"/>
      <c r="L686" s="78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8"/>
      <c r="L687" s="78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8"/>
      <c r="L688" s="78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8"/>
      <c r="L689" s="78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8"/>
      <c r="L690" s="78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8"/>
      <c r="L691" s="78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8"/>
      <c r="L692" s="78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8"/>
      <c r="L693" s="78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8"/>
      <c r="L694" s="78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8"/>
      <c r="L695" s="78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8"/>
      <c r="L696" s="78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8"/>
      <c r="L697" s="78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8"/>
      <c r="L698" s="78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8"/>
      <c r="L699" s="78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8"/>
      <c r="L700" s="78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8"/>
      <c r="L701" s="78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8"/>
      <c r="L702" s="78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8"/>
      <c r="L703" s="78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8"/>
      <c r="L704" s="78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8"/>
      <c r="L705" s="78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8"/>
      <c r="L706" s="78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8"/>
      <c r="L707" s="78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8"/>
      <c r="L708" s="78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8"/>
      <c r="L709" s="78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8"/>
      <c r="L710" s="78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8"/>
      <c r="L711" s="78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8"/>
      <c r="L712" s="78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8"/>
      <c r="L713" s="78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8"/>
      <c r="L714" s="78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8"/>
      <c r="L715" s="78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8"/>
      <c r="L716" s="78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8"/>
      <c r="L717" s="78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8"/>
      <c r="L718" s="78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8"/>
      <c r="L719" s="78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8"/>
      <c r="L720" s="78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8"/>
      <c r="L721" s="78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8"/>
      <c r="L722" s="78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8"/>
      <c r="L723" s="78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8"/>
      <c r="L724" s="78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8"/>
      <c r="L725" s="78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8"/>
      <c r="L726" s="78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8"/>
      <c r="L727" s="78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8"/>
      <c r="L728" s="78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8"/>
      <c r="L729" s="78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8"/>
      <c r="L730" s="78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8"/>
      <c r="L731" s="78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8"/>
      <c r="L732" s="78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8"/>
      <c r="L733" s="78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8"/>
      <c r="L734" s="78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8"/>
      <c r="L735" s="78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8"/>
      <c r="L736" s="78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8"/>
      <c r="L737" s="78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8"/>
      <c r="L738" s="78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8"/>
      <c r="L739" s="78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8"/>
      <c r="L740" s="78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8"/>
      <c r="L741" s="78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8"/>
      <c r="L742" s="78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8"/>
      <c r="L743" s="78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8"/>
      <c r="L744" s="78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8"/>
      <c r="L745" s="78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8"/>
      <c r="L746" s="78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8"/>
      <c r="L747" s="78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8"/>
      <c r="L748" s="78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8"/>
      <c r="L749" s="78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8"/>
      <c r="L750" s="78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8"/>
      <c r="L751" s="78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8"/>
      <c r="L752" s="78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8"/>
      <c r="L753" s="78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8"/>
      <c r="L754" s="78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8"/>
      <c r="L755" s="78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8"/>
      <c r="L756" s="78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8"/>
      <c r="L757" s="78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8"/>
      <c r="L758" s="78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8"/>
      <c r="L759" s="78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8"/>
      <c r="L760" s="78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8"/>
      <c r="L761" s="78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8"/>
      <c r="L762" s="78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8"/>
      <c r="L763" s="78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8"/>
      <c r="L764" s="78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8"/>
      <c r="L765" s="78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8"/>
      <c r="L766" s="78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8"/>
      <c r="L767" s="78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8"/>
      <c r="L768" s="78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8"/>
      <c r="L769" s="78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8"/>
      <c r="L770" s="78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8"/>
      <c r="L771" s="78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8"/>
      <c r="L772" s="78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8"/>
      <c r="L773" s="78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8"/>
      <c r="L774" s="78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8"/>
      <c r="L775" s="78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8"/>
      <c r="L776" s="78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8"/>
      <c r="L777" s="78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8"/>
      <c r="L778" s="78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8"/>
      <c r="L779" s="78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8"/>
      <c r="L780" s="78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8"/>
      <c r="L781" s="78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8"/>
      <c r="L782" s="78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8"/>
      <c r="L783" s="78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8"/>
      <c r="L784" s="78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8"/>
      <c r="L785" s="78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8"/>
      <c r="L786" s="78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8"/>
      <c r="L787" s="78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8"/>
      <c r="L788" s="78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8"/>
      <c r="L789" s="78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8"/>
      <c r="L790" s="78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8"/>
      <c r="L791" s="78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8"/>
      <c r="L792" s="78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8"/>
      <c r="L793" s="78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8"/>
      <c r="L794" s="78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8"/>
      <c r="L795" s="78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8"/>
      <c r="L796" s="78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8"/>
      <c r="L797" s="78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8"/>
      <c r="L798" s="78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8"/>
      <c r="L799" s="78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8"/>
      <c r="L800" s="78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8"/>
      <c r="L801" s="78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8"/>
      <c r="L802" s="78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8"/>
      <c r="L803" s="78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8"/>
      <c r="L804" s="78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8"/>
      <c r="L805" s="78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8"/>
      <c r="L806" s="78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8"/>
      <c r="L807" s="78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8"/>
      <c r="L808" s="78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8"/>
      <c r="L809" s="78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8"/>
      <c r="L810" s="78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8"/>
      <c r="L811" s="78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8"/>
      <c r="L812" s="78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8"/>
      <c r="L813" s="78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8"/>
      <c r="L814" s="78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8"/>
      <c r="L815" s="78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8"/>
      <c r="L816" s="78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8"/>
      <c r="L817" s="78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8"/>
      <c r="L818" s="78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8"/>
      <c r="L819" s="78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8"/>
      <c r="L820" s="78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8"/>
      <c r="L821" s="78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8"/>
      <c r="L822" s="78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8"/>
      <c r="L823" s="78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8"/>
      <c r="L824" s="78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8"/>
      <c r="L825" s="78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8"/>
      <c r="L826" s="78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8"/>
      <c r="L827" s="78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8"/>
      <c r="L828" s="78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8"/>
      <c r="L829" s="78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8"/>
      <c r="L830" s="78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8"/>
      <c r="L831" s="78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8"/>
      <c r="L832" s="78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8"/>
      <c r="L833" s="78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8"/>
      <c r="L834" s="78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8"/>
      <c r="L835" s="78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8"/>
      <c r="L836" s="78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8"/>
      <c r="L837" s="78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8"/>
      <c r="L838" s="78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8"/>
      <c r="L839" s="78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8"/>
      <c r="L840" s="78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8"/>
      <c r="L841" s="78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8"/>
      <c r="L842" s="78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8"/>
      <c r="L843" s="78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8"/>
      <c r="L844" s="78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8"/>
      <c r="L845" s="78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8"/>
      <c r="L846" s="78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8"/>
      <c r="L847" s="78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8"/>
      <c r="L848" s="78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8"/>
      <c r="L849" s="78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8"/>
      <c r="L850" s="78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8"/>
      <c r="L851" s="78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8"/>
      <c r="L852" s="78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8"/>
      <c r="L853" s="78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8"/>
      <c r="L854" s="78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8"/>
      <c r="L855" s="78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8"/>
      <c r="L856" s="78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8"/>
      <c r="L857" s="78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8"/>
      <c r="L858" s="78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8"/>
      <c r="L859" s="78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8"/>
      <c r="L860" s="78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8"/>
      <c r="L861" s="78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8"/>
      <c r="L862" s="78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8"/>
      <c r="L863" s="78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8"/>
      <c r="L864" s="78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8"/>
      <c r="L865" s="78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8"/>
      <c r="L866" s="78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8"/>
      <c r="L867" s="78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8"/>
      <c r="L868" s="78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8"/>
      <c r="L869" s="78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8"/>
      <c r="L870" s="78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8"/>
      <c r="L871" s="78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8"/>
      <c r="L872" s="78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8"/>
      <c r="L873" s="78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8"/>
      <c r="L874" s="78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8"/>
      <c r="L875" s="78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8"/>
      <c r="L876" s="78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8"/>
      <c r="L877" s="78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8"/>
      <c r="L878" s="78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8"/>
      <c r="L879" s="78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8"/>
      <c r="L880" s="78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8"/>
      <c r="L881" s="78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8"/>
      <c r="L882" s="78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8"/>
      <c r="L883" s="78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8"/>
      <c r="L884" s="78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8"/>
      <c r="L885" s="78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8"/>
      <c r="L886" s="78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8"/>
      <c r="L887" s="78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8"/>
      <c r="L888" s="78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8"/>
      <c r="L889" s="78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8"/>
      <c r="L890" s="78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8"/>
      <c r="L891" s="78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8"/>
      <c r="L892" s="78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8"/>
      <c r="L893" s="78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8"/>
      <c r="L894" s="78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8"/>
      <c r="L895" s="78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8"/>
      <c r="L896" s="78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8"/>
      <c r="L897" s="78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8"/>
      <c r="L898" s="78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8"/>
      <c r="L899" s="78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8"/>
      <c r="L900" s="78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8"/>
      <c r="L901" s="78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8"/>
      <c r="L902" s="78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8"/>
      <c r="L903" s="78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8"/>
      <c r="L904" s="78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8"/>
      <c r="L905" s="78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8"/>
      <c r="L906" s="78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8"/>
      <c r="L907" s="78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8"/>
      <c r="L908" s="78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8"/>
      <c r="L909" s="78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8"/>
      <c r="L910" s="78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8"/>
      <c r="L911" s="78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8"/>
      <c r="L912" s="78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8"/>
      <c r="L913" s="78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8"/>
      <c r="L914" s="78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8"/>
      <c r="L915" s="78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8"/>
      <c r="L916" s="78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8"/>
      <c r="L917" s="78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8"/>
      <c r="L918" s="78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8"/>
      <c r="L919" s="78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8"/>
      <c r="L920" s="78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8"/>
      <c r="L921" s="78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8"/>
      <c r="L922" s="78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8"/>
      <c r="L923" s="78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8"/>
      <c r="L924" s="78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8"/>
      <c r="L925" s="78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8"/>
      <c r="L926" s="78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8"/>
      <c r="L927" s="78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8"/>
      <c r="L928" s="78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8"/>
      <c r="L929" s="78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8"/>
      <c r="L930" s="78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8"/>
      <c r="L931" s="78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8"/>
      <c r="L932" s="78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8"/>
      <c r="L933" s="78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8"/>
      <c r="L934" s="78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8"/>
      <c r="L935" s="78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8"/>
      <c r="L936" s="78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8"/>
      <c r="L937" s="78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8"/>
      <c r="L938" s="78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8"/>
      <c r="L939" s="78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8"/>
      <c r="L940" s="78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8"/>
      <c r="L941" s="78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8"/>
      <c r="L942" s="78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8"/>
      <c r="L943" s="78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8"/>
      <c r="L944" s="78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8"/>
      <c r="L945" s="78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8"/>
      <c r="L946" s="78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8"/>
      <c r="L947" s="78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8"/>
      <c r="L948" s="78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8"/>
      <c r="L949" s="78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8"/>
      <c r="L950" s="78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8"/>
      <c r="L951" s="78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8"/>
      <c r="L952" s="78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8"/>
      <c r="L953" s="78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8"/>
      <c r="L954" s="78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8"/>
      <c r="L955" s="78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8"/>
      <c r="L956" s="78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8"/>
      <c r="L957" s="78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8"/>
      <c r="L958" s="78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8"/>
      <c r="L959" s="78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8"/>
      <c r="L960" s="78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8"/>
      <c r="L961" s="78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8"/>
      <c r="L962" s="78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8"/>
      <c r="L963" s="78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8"/>
      <c r="L964" s="78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8"/>
      <c r="L965" s="78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8"/>
      <c r="L966" s="78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8"/>
      <c r="L967" s="78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8"/>
      <c r="L968" s="78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8"/>
      <c r="L969" s="78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8"/>
      <c r="L970" s="78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8"/>
      <c r="L971" s="78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8"/>
      <c r="L972" s="78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8"/>
      <c r="L973" s="78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8"/>
      <c r="L974" s="78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8"/>
      <c r="L975" s="78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8"/>
      <c r="L976" s="78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8"/>
      <c r="L977" s="78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8"/>
      <c r="L978" s="78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8"/>
      <c r="L979" s="78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8"/>
      <c r="L980" s="78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8"/>
      <c r="L981" s="78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8"/>
      <c r="L982" s="78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8"/>
      <c r="L983" s="78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8"/>
      <c r="L984" s="78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9"/>
      <c r="L985" s="79"/>
      <c r="T985" s="58"/>
    </row>
    <row r="986" ht="15.75" customHeight="1">
      <c r="K986" s="79"/>
      <c r="L986" s="79"/>
      <c r="T986" s="58"/>
    </row>
    <row r="987" ht="15.75" customHeight="1">
      <c r="K987" s="79"/>
      <c r="L987" s="79"/>
      <c r="T987" s="58"/>
    </row>
    <row r="988" ht="15.75" customHeight="1">
      <c r="K988" s="79"/>
      <c r="L988" s="79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0"/>
      <c r="B1" s="80" t="s">
        <v>1</v>
      </c>
      <c r="C1" s="81" t="str">
        <f>'ТУР1'!$C$1</f>
        <v>Bullet shot Cup</v>
      </c>
      <c r="D1" s="4"/>
      <c r="E1" s="82" t="s">
        <v>70</v>
      </c>
      <c r="F1" s="83">
        <f>'ТУР1'!$F$1</f>
        <v>45664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135"/>
      <c r="U1" s="85"/>
      <c r="V1" s="86"/>
      <c r="W1" s="87"/>
      <c r="X1" s="87"/>
      <c r="Y1" s="87"/>
      <c r="Z1" s="87"/>
      <c r="AA1" s="87"/>
      <c r="AB1" s="87"/>
      <c r="AC1" s="87"/>
      <c r="AD1" s="88"/>
      <c r="AE1" s="89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ht="27.75" customHeight="1">
      <c r="A2" s="87"/>
      <c r="B2" s="90"/>
      <c r="C2" s="91"/>
      <c r="D2" s="91"/>
      <c r="E2" s="91"/>
      <c r="F2" s="91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84"/>
      <c r="T2" s="135"/>
      <c r="U2" s="93" t="str">
        <f>C1</f>
        <v>Bullet shot Cup</v>
      </c>
      <c r="V2" s="94" t="str">
        <f>E1</f>
        <v>ТУР8</v>
      </c>
      <c r="W2" s="95"/>
      <c r="X2" s="95"/>
      <c r="Y2" s="95"/>
      <c r="Z2" s="4"/>
      <c r="AA2" s="96">
        <f>$F$1</f>
        <v>45664</v>
      </c>
      <c r="AB2" s="95"/>
      <c r="AC2" s="4"/>
      <c r="AD2" s="87"/>
      <c r="AE2" s="87"/>
      <c r="AF2" s="87"/>
      <c r="AG2" s="97" t="s">
        <v>4</v>
      </c>
      <c r="AH2" s="98" t="s">
        <v>5</v>
      </c>
      <c r="AI2" s="98" t="s">
        <v>6</v>
      </c>
      <c r="AJ2" s="98" t="s">
        <v>7</v>
      </c>
      <c r="AK2" s="99" t="s">
        <v>8</v>
      </c>
      <c r="AL2" s="100" t="s">
        <v>9</v>
      </c>
      <c r="AM2" s="98" t="s">
        <v>10</v>
      </c>
      <c r="AN2" s="99" t="s">
        <v>11</v>
      </c>
      <c r="AO2" s="86" t="s">
        <v>12</v>
      </c>
    </row>
    <row r="3">
      <c r="A3" s="101"/>
      <c r="B3" s="90"/>
      <c r="C3" s="23" t="s">
        <v>13</v>
      </c>
      <c r="D3" s="102" t="s">
        <v>14</v>
      </c>
      <c r="E3" s="24" t="s">
        <v>15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136"/>
      <c r="U3" s="24" t="s">
        <v>15</v>
      </c>
      <c r="V3" s="103" t="s">
        <v>16</v>
      </c>
      <c r="W3" s="104" t="s">
        <v>17</v>
      </c>
      <c r="X3" s="104" t="s">
        <v>18</v>
      </c>
      <c r="Y3" s="104" t="s">
        <v>19</v>
      </c>
      <c r="Z3" s="104" t="s">
        <v>20</v>
      </c>
      <c r="AA3" s="104" t="s">
        <v>21</v>
      </c>
      <c r="AB3" s="104" t="s">
        <v>22</v>
      </c>
      <c r="AC3" s="104" t="s">
        <v>23</v>
      </c>
      <c r="AD3" s="87"/>
      <c r="AE3" s="87"/>
      <c r="AF3" s="105" t="str">
        <f t="shared" ref="AF3:AF5" si="1">E4</f>
        <v>MBK</v>
      </c>
      <c r="AG3" s="106">
        <f t="array" ref="AG3">SUM(($E$12:$E$56=AF3)*(ISNUMBER($G$12:$G$56)),($F$12:$F$56=AF3)*(ISNUMBER($I$12:$I$56)))</f>
        <v>30</v>
      </c>
      <c r="AH3" s="86">
        <f t="array" ref="AH3">SUM(('ТУР8'!home=AF3)*('ТУР8'!homescore&gt;'ТУР8'!visitorscore),('ТУР8'!visitor=AF3)*('ТУР8'!visitorscore&gt;'ТУР8'!homescore))</f>
        <v>9</v>
      </c>
      <c r="AI3" s="86">
        <f t="array" ref="AI3">SUM(('ТУР8'!home=AF3)*('ТУР8'!homescore='ТУР8'!visitorscore)*ISNUMBER('ТУР8'!visitorscore),('ТУР8'!visitor=AF3)*('ТУР8'!visitorscore='ТУР8'!homescore)*ISNUMBER('ТУР8'!homescore))</f>
        <v>6</v>
      </c>
      <c r="AJ3" s="86">
        <f t="array" ref="AJ3">SUM(('ТУР8'!home=AF3)*('ТУР8'!homescore&lt;'ТУР8'!visitorscore),('ТУР8'!visitor=AF3)*('ТУР8'!visitorscore&lt;'ТУР8'!homescore))</f>
        <v>15</v>
      </c>
      <c r="AK3" s="107">
        <f t="array" ref="AK3">SUMIF('ТУР8'!home,AF3,'ТУР8'!homescore)+SUMIF('ТУР8'!visitor,AF3,'ТУР8'!visitorscore)</f>
        <v>45</v>
      </c>
      <c r="AL3" s="108">
        <f t="array" ref="AL3">SUMIF('ТУР8'!home,AF3,'ТУР8'!visitorscore)+SUMIF('ТУР8'!visitor,AF3,'ТУР8'!homescore)</f>
        <v>49</v>
      </c>
      <c r="AM3" s="86">
        <f t="shared" ref="AM3:AM5" si="2">AK3-AL3</f>
        <v>-4</v>
      </c>
      <c r="AN3" s="107">
        <f t="array" ref="AN3">AH3*Options!$B$2+AI3*Options!$B$3+AJ3*Options!$B$4+VLOOKUP(AF3,$E$4:$F$8,2,0)</f>
        <v>33</v>
      </c>
      <c r="AO3" s="87">
        <f t="shared" ref="AO3:AO5" si="3">AK3+AM3*10000+AN3*100000000</f>
        <v>3299960045</v>
      </c>
    </row>
    <row r="4">
      <c r="A4" s="87"/>
      <c r="B4" s="90"/>
      <c r="C4" s="29" t="s">
        <v>63</v>
      </c>
      <c r="D4" s="109" t="s">
        <v>31</v>
      </c>
      <c r="E4" s="133" t="s">
        <v>64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136"/>
      <c r="U4" s="110" t="str">
        <f t="array" ref="U4">INDEX($AF$3:$AF$5,MATCH(LARGE($AO$3:$AO$5-ROW($AO$3:$AO$5)/COUNT($AO$3:$AO$5),ROW(U4)-ROW(U$4)+1),$AO$3:$AO$5-ROW($AO$3:$AO$5)/COUNT($AO$3:$AO$5),0))</f>
        <v>rio2k</v>
      </c>
      <c r="V4" s="103">
        <f t="array" ref="V4">VLOOKUP($U4,$AF$3:$AN$5,2,0)</f>
        <v>30</v>
      </c>
      <c r="W4" s="104">
        <f t="array" ref="W4">VLOOKUP($U4,$AF$3:$AN$5,3,0)</f>
        <v>16</v>
      </c>
      <c r="X4" s="104">
        <f t="array" ref="X4">VLOOKUP($U4,$AF$3:$AN$5,4,0)</f>
        <v>7</v>
      </c>
      <c r="Y4" s="104">
        <f t="array" ref="Y4">VLOOKUP($U4,$AF$3:$AN$5,5,0)</f>
        <v>7</v>
      </c>
      <c r="Z4" s="104">
        <f t="array" ref="Z4">VLOOKUP($U4,$AF$3:$AN$5,6,0)</f>
        <v>58</v>
      </c>
      <c r="AA4" s="104">
        <f t="array" ref="AA4">VLOOKUP($U4,$AF$3:$AN$5,7,0)</f>
        <v>46</v>
      </c>
      <c r="AB4" s="104">
        <f t="array" ref="AB4">VLOOKUP($U4,$AF$3:$AN$5,8,0)</f>
        <v>12</v>
      </c>
      <c r="AC4" s="104">
        <f t="array" ref="AC4">VLOOKUP($U4,$AF$3:$AN$5,9,0)</f>
        <v>55</v>
      </c>
      <c r="AD4" s="28"/>
      <c r="AE4" s="87"/>
      <c r="AF4" s="111" t="str">
        <f t="shared" si="1"/>
        <v>rio2k</v>
      </c>
      <c r="AG4" s="106">
        <f t="array" ref="AG4">SUM(($E$12:$E$56=AF4)*(ISNUMBER($G$12:$G$56)),($F$12:$F$56=AF4)*(ISNUMBER($I$12:$I$56)))</f>
        <v>30</v>
      </c>
      <c r="AH4" s="86">
        <f t="array" ref="AH4">SUM(('ТУР8'!home=AF4)*('ТУР8'!homescore&gt;'ТУР8'!visitorscore),('ТУР8'!visitor=AF4)*('ТУР8'!visitorscore&gt;'ТУР8'!homescore))</f>
        <v>16</v>
      </c>
      <c r="AI4" s="86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86">
        <f t="array" ref="AJ4">SUM(('ТУР8'!home=AF4)*('ТУР8'!homescore&lt;'ТУР8'!visitorscore),('ТУР8'!visitor=AF4)*('ТУР8'!visitorscore&lt;'ТУР8'!homescore))</f>
        <v>7</v>
      </c>
      <c r="AK4" s="107">
        <f t="array" ref="AK4">SUMIF('ТУР8'!home,AF4,'ТУР8'!homescore)+SUMIF('ТУР8'!visitor,AF4,'ТУР8'!visitorscore)</f>
        <v>58</v>
      </c>
      <c r="AL4" s="108">
        <f t="array" ref="AL4">SUMIF('ТУР8'!home,AF4,'ТУР8'!visitorscore)+SUMIF('ТУР8'!visitor,AF4,'ТУР8'!homescore)</f>
        <v>46</v>
      </c>
      <c r="AM4" s="86">
        <f t="shared" si="2"/>
        <v>12</v>
      </c>
      <c r="AN4" s="107">
        <f t="array" ref="AN4">AH4*Options!$B$2+AI4*Options!$B$3+AJ4*Options!$B$4+VLOOKUP(AF4,$E$4:$F$8,2,0)</f>
        <v>55</v>
      </c>
      <c r="AO4" s="87">
        <f t="shared" si="3"/>
        <v>5500120058</v>
      </c>
    </row>
    <row r="5">
      <c r="A5" s="87"/>
      <c r="B5" s="90"/>
      <c r="C5" s="29" t="s">
        <v>65</v>
      </c>
      <c r="D5" s="109" t="s">
        <v>45</v>
      </c>
      <c r="E5" s="134" t="s">
        <v>66</v>
      </c>
      <c r="F5" s="7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136"/>
      <c r="U5" s="110" t="str">
        <f t="array" ref="U5">INDEX($AF$3:$AF$5,MATCH(LARGE($AO$3:$AO$5-ROW($AO$3:$AO$5)/COUNT($AO$3:$AO$5),ROW(U5)-ROW(U$4)+1),$AO$3:$AO$5-ROW($AO$3:$AO$5)/COUNT($AO$3:$AO$5),0))</f>
        <v>mace</v>
      </c>
      <c r="V5" s="103">
        <f t="array" ref="V5">VLOOKUP($U5,$AF$3:$AN$5,2,0)</f>
        <v>30</v>
      </c>
      <c r="W5" s="104">
        <f t="array" ref="W5">VLOOKUP($U5,$AF$3:$AN$5,3,0)</f>
        <v>9</v>
      </c>
      <c r="X5" s="104">
        <f t="array" ref="X5">VLOOKUP($U5,$AF$3:$AN$5,4,0)</f>
        <v>9</v>
      </c>
      <c r="Y5" s="104">
        <f t="array" ref="Y5">VLOOKUP($U5,$AF$3:$AN$5,5,0)</f>
        <v>12</v>
      </c>
      <c r="Z5" s="104">
        <f t="array" ref="Z5">VLOOKUP($U5,$AF$3:$AN$5,6,0)</f>
        <v>49</v>
      </c>
      <c r="AA5" s="104">
        <f t="array" ref="AA5">VLOOKUP($U5,$AF$3:$AN$5,7,0)</f>
        <v>57</v>
      </c>
      <c r="AB5" s="104">
        <f t="array" ref="AB5">VLOOKUP($U5,$AF$3:$AN$5,8,0)</f>
        <v>-8</v>
      </c>
      <c r="AC5" s="104">
        <f t="array" ref="AC5">VLOOKUP($U5,$AF$3:$AN$5,9,0)</f>
        <v>36</v>
      </c>
      <c r="AD5" s="28"/>
      <c r="AE5" s="87"/>
      <c r="AF5" s="111" t="str">
        <f t="shared" si="1"/>
        <v>mace</v>
      </c>
      <c r="AG5" s="106">
        <f t="array" ref="AG5">SUM(($E$12:$E$56=AF5)*(ISNUMBER($G$12:$G$56)),($F$12:$F$56=AF5)*(ISNUMBER($I$12:$I$56)))</f>
        <v>30</v>
      </c>
      <c r="AH5" s="86">
        <f t="array" ref="AH5">SUM(('ТУР8'!home=AF5)*('ТУР8'!homescore&gt;'ТУР8'!visitorscore),('ТУР8'!visitor=AF5)*('ТУР8'!visitorscore&gt;'ТУР8'!homescore))</f>
        <v>9</v>
      </c>
      <c r="AI5" s="86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86">
        <f t="array" ref="AJ5">SUM(('ТУР8'!home=AF5)*('ТУР8'!homescore&lt;'ТУР8'!visitorscore),('ТУР8'!visitor=AF5)*('ТУР8'!visitorscore&lt;'ТУР8'!homescore))</f>
        <v>12</v>
      </c>
      <c r="AK5" s="107">
        <f t="array" ref="AK5">SUMIF('ТУР8'!home,AF5,'ТУР8'!homescore)+SUMIF('ТУР8'!visitor,AF5,'ТУР8'!visitorscore)</f>
        <v>49</v>
      </c>
      <c r="AL5" s="108">
        <f t="array" ref="AL5">SUMIF('ТУР8'!home,AF5,'ТУР8'!visitorscore)+SUMIF('ТУР8'!visitor,AF5,'ТУР8'!homescore)</f>
        <v>57</v>
      </c>
      <c r="AM5" s="86">
        <f t="shared" si="2"/>
        <v>-8</v>
      </c>
      <c r="AN5" s="107">
        <f t="array" ref="AN5">AH5*Options!$B$2+AI5*Options!$B$3+AJ5*Options!$B$4+VLOOKUP(AF5,$E$4:$F$8,2,0)</f>
        <v>36</v>
      </c>
      <c r="AO5" s="87">
        <f t="shared" si="3"/>
        <v>3599920049</v>
      </c>
    </row>
    <row r="6">
      <c r="A6" s="87"/>
      <c r="B6" s="90"/>
      <c r="C6" s="29" t="s">
        <v>67</v>
      </c>
      <c r="D6" s="109" t="s">
        <v>46</v>
      </c>
      <c r="E6" s="31" t="s">
        <v>68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136"/>
      <c r="U6" s="110" t="str">
        <f t="array" ref="U6">INDEX($AF$3:$AF$5,MATCH(LARGE($AO$3:$AO$5-ROW($AO$3:$AO$5)/COUNT($AO$3:$AO$5),ROW(U6)-ROW(U$4)+1),$AO$3:$AO$5-ROW($AO$3:$AO$5)/COUNT($AO$3:$AO$5),0))</f>
        <v>MBK</v>
      </c>
      <c r="V6" s="103">
        <f t="array" ref="V6">VLOOKUP($U6,$AF$3:$AN$5,2,0)</f>
        <v>30</v>
      </c>
      <c r="W6" s="104">
        <f t="array" ref="W6">VLOOKUP($U6,$AF$3:$AN$5,3,0)</f>
        <v>9</v>
      </c>
      <c r="X6" s="104">
        <f t="array" ref="X6">VLOOKUP($U6,$AF$3:$AN$5,4,0)</f>
        <v>6</v>
      </c>
      <c r="Y6" s="104">
        <f t="array" ref="Y6">VLOOKUP($U6,$AF$3:$AN$5,5,0)</f>
        <v>15</v>
      </c>
      <c r="Z6" s="104">
        <f t="array" ref="Z6">VLOOKUP($U6,$AF$3:$AN$5,6,0)</f>
        <v>45</v>
      </c>
      <c r="AA6" s="104">
        <f t="array" ref="AA6">VLOOKUP($U6,$AF$3:$AN$5,7,0)</f>
        <v>49</v>
      </c>
      <c r="AB6" s="104">
        <f t="array" ref="AB6">VLOOKUP($U6,$AF$3:$AN$5,8,0)</f>
        <v>-4</v>
      </c>
      <c r="AC6" s="104">
        <f t="array" ref="AC6">VLOOKUP($U6,$AF$3:$AN$5,9,0)</f>
        <v>33</v>
      </c>
      <c r="AD6" s="28"/>
      <c r="AE6" s="87"/>
      <c r="AF6" s="86"/>
      <c r="AG6" s="86"/>
      <c r="AH6" s="86"/>
      <c r="AI6" s="86"/>
      <c r="AJ6" s="86"/>
      <c r="AK6" s="86"/>
      <c r="AL6" s="86"/>
      <c r="AM6" s="86"/>
      <c r="AN6" s="86"/>
      <c r="AO6" s="87"/>
    </row>
    <row r="7">
      <c r="A7" s="87"/>
      <c r="B7" s="90"/>
      <c r="C7" s="92"/>
      <c r="D7" s="91"/>
      <c r="E7" s="91"/>
      <c r="F7" s="91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136"/>
      <c r="U7" s="91"/>
      <c r="V7" s="87"/>
      <c r="W7" s="87"/>
      <c r="X7" s="87"/>
      <c r="Y7" s="87"/>
      <c r="Z7" s="87"/>
      <c r="AA7" s="87"/>
      <c r="AB7" s="87"/>
      <c r="AC7" s="87"/>
      <c r="AD7" s="87"/>
      <c r="AE7" s="87"/>
      <c r="AF7" s="111"/>
      <c r="AG7" s="86"/>
      <c r="AH7" s="86"/>
      <c r="AI7" s="86"/>
      <c r="AJ7" s="86"/>
      <c r="AK7" s="86"/>
      <c r="AL7" s="86"/>
      <c r="AM7" s="86"/>
      <c r="AN7" s="86"/>
      <c r="AO7" s="87"/>
    </row>
    <row r="8" hidden="1">
      <c r="A8" s="87"/>
      <c r="B8" s="90"/>
      <c r="C8" s="92"/>
      <c r="D8" s="91"/>
      <c r="E8" s="91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136"/>
      <c r="U8" s="91"/>
      <c r="V8" s="86"/>
      <c r="W8" s="86"/>
      <c r="X8" s="86"/>
      <c r="Y8" s="86"/>
      <c r="Z8" s="86"/>
      <c r="AA8" s="86"/>
      <c r="AB8" s="86"/>
      <c r="AC8" s="86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hidden="1">
      <c r="A9" s="87"/>
      <c r="B9" s="90"/>
      <c r="C9" s="91"/>
      <c r="D9" s="91"/>
      <c r="E9" s="91"/>
      <c r="F9" s="91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136"/>
      <c r="U9" s="91"/>
      <c r="V9" s="86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>
      <c r="A10" s="87"/>
      <c r="B10" s="137" t="s">
        <v>33</v>
      </c>
      <c r="C10" s="91"/>
      <c r="D10" s="112"/>
      <c r="E10" s="112"/>
      <c r="F10" s="91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136"/>
      <c r="U10" s="91"/>
      <c r="V10" s="86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ht="15.0" customHeight="1">
      <c r="A11" s="113"/>
      <c r="B11" s="114"/>
      <c r="C11" s="102" t="s">
        <v>14</v>
      </c>
      <c r="D11" s="102" t="s">
        <v>14</v>
      </c>
      <c r="E11" s="115" t="s">
        <v>34</v>
      </c>
      <c r="F11" s="115" t="s">
        <v>35</v>
      </c>
      <c r="G11" s="116" t="s">
        <v>36</v>
      </c>
      <c r="H11" s="95"/>
      <c r="I11" s="4"/>
      <c r="J11" s="117"/>
      <c r="K11" s="41" t="s">
        <v>58</v>
      </c>
      <c r="L11" s="4"/>
      <c r="M11" s="12"/>
      <c r="N11" s="42" t="s">
        <v>37</v>
      </c>
      <c r="O11" s="12"/>
      <c r="P11" s="12"/>
      <c r="Q11" s="12"/>
      <c r="R11" s="12"/>
      <c r="S11" s="43" t="s">
        <v>37</v>
      </c>
      <c r="T11" s="44" t="s">
        <v>38</v>
      </c>
      <c r="U11" s="43" t="s">
        <v>39</v>
      </c>
      <c r="V11" s="42" t="s">
        <v>40</v>
      </c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118"/>
      <c r="B12" s="119">
        <v>0.20833333333333334</v>
      </c>
      <c r="C12" s="120" t="str">
        <f t="shared" ref="C12:C14" si="4">TRIM($D$4)</f>
        <v>Швеция</v>
      </c>
      <c r="D12" s="121" t="str">
        <f t="shared" ref="D12:D17" si="5">TRIM($D$5)</f>
        <v>Финляндия</v>
      </c>
      <c r="E12" s="117" t="str">
        <f t="shared" ref="E12:E14" si="6">$E$4</f>
        <v>MBK</v>
      </c>
      <c r="F12" s="117" t="str">
        <f t="shared" ref="F12:F17" si="7">$E$5</f>
        <v>rio2k</v>
      </c>
      <c r="G12" s="115">
        <f t="shared" ref="G12:G56" si="8">SUM(K12)</f>
        <v>2</v>
      </c>
      <c r="H12" s="117"/>
      <c r="I12" s="115">
        <f t="shared" ref="I12:I18" si="9">SUM(L12)</f>
        <v>0</v>
      </c>
      <c r="J12" s="117"/>
      <c r="K12" s="120">
        <v>2.0</v>
      </c>
      <c r="L12" s="122">
        <v>0.0</v>
      </c>
      <c r="M12" s="123"/>
      <c r="N12" s="91"/>
      <c r="O12" s="91"/>
      <c r="P12" s="91"/>
      <c r="Q12" s="91"/>
      <c r="R12" s="91"/>
      <c r="S12" s="91"/>
      <c r="T12" s="138">
        <v>70.0</v>
      </c>
      <c r="U12" s="124" t="str">
        <f t="shared" ref="U12:U56" si="10">TEXT(B12,"h:mm")&amp;" "&amp;($C$1)&amp;" ("&amp;C12&amp;") "&amp;E12&amp;" "&amp;" - ("&amp;D12&amp;") "&amp;F12&amp;""</f>
        <v>5:00 Bullet shot Cup (Швеция) MBK  - (Финляндия) rio2k</v>
      </c>
      <c r="V12" s="87" t="str">
        <f t="shared" ref="V12:V56" si="11">TEXT(G12,"0")&amp;":"&amp;TEXT(I12,"0")</f>
        <v>2:0</v>
      </c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118"/>
      <c r="B13" s="119">
        <v>0.2111111111111111</v>
      </c>
      <c r="C13" s="120" t="str">
        <f t="shared" si="4"/>
        <v>Швеция</v>
      </c>
      <c r="D13" s="121" t="str">
        <f t="shared" si="5"/>
        <v>Финляндия</v>
      </c>
      <c r="E13" s="117" t="str">
        <f t="shared" si="6"/>
        <v>MBK</v>
      </c>
      <c r="F13" s="117" t="str">
        <f t="shared" si="7"/>
        <v>rio2k</v>
      </c>
      <c r="G13" s="115">
        <f t="shared" si="8"/>
        <v>3</v>
      </c>
      <c r="H13" s="117"/>
      <c r="I13" s="115">
        <f t="shared" si="9"/>
        <v>3</v>
      </c>
      <c r="J13" s="117"/>
      <c r="K13" s="121">
        <v>3.0</v>
      </c>
      <c r="L13" s="125">
        <v>3.0</v>
      </c>
      <c r="M13" s="123"/>
      <c r="N13" s="91"/>
      <c r="O13" s="91"/>
      <c r="P13" s="91"/>
      <c r="Q13" s="91"/>
      <c r="R13" s="91"/>
      <c r="S13" s="91"/>
      <c r="T13" s="138">
        <v>71.0</v>
      </c>
      <c r="U13" s="124" t="str">
        <f t="shared" si="10"/>
        <v>5:04 Bullet shot Cup (Швеция) MBK  - (Финляндия) rio2k</v>
      </c>
      <c r="V13" s="87" t="str">
        <f t="shared" si="11"/>
        <v>3:3</v>
      </c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118"/>
      <c r="B14" s="119">
        <v>0.21388888888888888</v>
      </c>
      <c r="C14" s="120" t="str">
        <f t="shared" si="4"/>
        <v>Швеция</v>
      </c>
      <c r="D14" s="121" t="str">
        <f t="shared" si="5"/>
        <v>Финляндия</v>
      </c>
      <c r="E14" s="117" t="str">
        <f t="shared" si="6"/>
        <v>MBK</v>
      </c>
      <c r="F14" s="117" t="str">
        <f t="shared" si="7"/>
        <v>rio2k</v>
      </c>
      <c r="G14" s="115">
        <f t="shared" si="8"/>
        <v>1</v>
      </c>
      <c r="H14" s="117"/>
      <c r="I14" s="115">
        <f t="shared" si="9"/>
        <v>2</v>
      </c>
      <c r="J14" s="117"/>
      <c r="K14" s="121">
        <v>1.0</v>
      </c>
      <c r="L14" s="125">
        <v>2.0</v>
      </c>
      <c r="M14" s="123"/>
      <c r="N14" s="91"/>
      <c r="O14" s="91"/>
      <c r="P14" s="91"/>
      <c r="Q14" s="91"/>
      <c r="R14" s="91"/>
      <c r="S14" s="91"/>
      <c r="T14" s="138">
        <v>72.0</v>
      </c>
      <c r="U14" s="124" t="str">
        <f t="shared" si="10"/>
        <v>5:08 Bullet shot Cup (Швеция) MBK  - (Финляндия) rio2k</v>
      </c>
      <c r="V14" s="87" t="str">
        <f t="shared" si="11"/>
        <v>1:2</v>
      </c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>
      <c r="A15" s="118"/>
      <c r="B15" s="119">
        <v>0.21666666666666667</v>
      </c>
      <c r="C15" s="126" t="str">
        <f t="shared" ref="C15:C20" si="12">TRIM($D$6)</f>
        <v>Чехия</v>
      </c>
      <c r="D15" s="121" t="str">
        <f t="shared" si="5"/>
        <v>Финляндия</v>
      </c>
      <c r="E15" s="126" t="str">
        <f t="shared" ref="E15:E20" si="13">$E$6</f>
        <v>mace</v>
      </c>
      <c r="F15" s="117" t="str">
        <f t="shared" si="7"/>
        <v>rio2k</v>
      </c>
      <c r="G15" s="115">
        <f t="shared" si="8"/>
        <v>0</v>
      </c>
      <c r="H15" s="117"/>
      <c r="I15" s="115">
        <f t="shared" si="9"/>
        <v>2</v>
      </c>
      <c r="J15" s="117"/>
      <c r="K15" s="121">
        <v>0.0</v>
      </c>
      <c r="L15" s="125">
        <v>2.0</v>
      </c>
      <c r="M15" s="123"/>
      <c r="N15" s="91"/>
      <c r="O15" s="91"/>
      <c r="P15" s="91"/>
      <c r="Q15" s="91"/>
      <c r="R15" s="91"/>
      <c r="S15" s="91"/>
      <c r="T15" s="138">
        <v>73.0</v>
      </c>
      <c r="U15" s="124" t="str">
        <f t="shared" si="10"/>
        <v>5:12 Bullet shot Cup (Чехия) mace  - (Финляндия) rio2k</v>
      </c>
      <c r="V15" s="87" t="str">
        <f t="shared" si="11"/>
        <v>0:2</v>
      </c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>
      <c r="A16" s="118"/>
      <c r="B16" s="119">
        <v>0.21944444444444444</v>
      </c>
      <c r="C16" s="126" t="str">
        <f t="shared" si="12"/>
        <v>Чехия</v>
      </c>
      <c r="D16" s="121" t="str">
        <f t="shared" si="5"/>
        <v>Финляндия</v>
      </c>
      <c r="E16" s="126" t="str">
        <f t="shared" si="13"/>
        <v>mace</v>
      </c>
      <c r="F16" s="117" t="str">
        <f t="shared" si="7"/>
        <v>rio2k</v>
      </c>
      <c r="G16" s="115">
        <f t="shared" si="8"/>
        <v>2</v>
      </c>
      <c r="H16" s="117"/>
      <c r="I16" s="115">
        <f t="shared" si="9"/>
        <v>2</v>
      </c>
      <c r="J16" s="117"/>
      <c r="K16" s="121">
        <v>2.0</v>
      </c>
      <c r="L16" s="125">
        <v>2.0</v>
      </c>
      <c r="M16" s="123"/>
      <c r="N16" s="91"/>
      <c r="O16" s="91"/>
      <c r="P16" s="91"/>
      <c r="Q16" s="91"/>
      <c r="R16" s="91"/>
      <c r="S16" s="91"/>
      <c r="T16" s="138">
        <v>74.0</v>
      </c>
      <c r="U16" s="124" t="str">
        <f t="shared" si="10"/>
        <v>5:16 Bullet shot Cup (Чехия) mace  - (Финляндия) rio2k</v>
      </c>
      <c r="V16" s="87" t="str">
        <f t="shared" si="11"/>
        <v>2:2</v>
      </c>
      <c r="W16" s="87"/>
      <c r="X16" s="87"/>
      <c r="Y16" s="87"/>
      <c r="Z16" s="87"/>
      <c r="AA16" s="87"/>
      <c r="AB16" s="87"/>
      <c r="AC16" s="12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>
      <c r="A17" s="118"/>
      <c r="B17" s="119">
        <v>0.2222222222222222</v>
      </c>
      <c r="C17" s="126" t="str">
        <f t="shared" si="12"/>
        <v>Чехия</v>
      </c>
      <c r="D17" s="121" t="str">
        <f t="shared" si="5"/>
        <v>Финляндия</v>
      </c>
      <c r="E17" s="126" t="str">
        <f t="shared" si="13"/>
        <v>mace</v>
      </c>
      <c r="F17" s="117" t="str">
        <f t="shared" si="7"/>
        <v>rio2k</v>
      </c>
      <c r="G17" s="115">
        <f t="shared" si="8"/>
        <v>2</v>
      </c>
      <c r="H17" s="117"/>
      <c r="I17" s="115">
        <f t="shared" si="9"/>
        <v>3</v>
      </c>
      <c r="J17" s="117"/>
      <c r="K17" s="117">
        <v>2.0</v>
      </c>
      <c r="L17" s="117">
        <v>3.0</v>
      </c>
      <c r="M17" s="123"/>
      <c r="N17" s="91"/>
      <c r="O17" s="91"/>
      <c r="P17" s="91"/>
      <c r="Q17" s="91"/>
      <c r="R17" s="91"/>
      <c r="S17" s="91"/>
      <c r="T17" s="138">
        <v>75.0</v>
      </c>
      <c r="U17" s="124" t="str">
        <f t="shared" si="10"/>
        <v>5:20 Bullet shot Cup (Чехия) mace  - (Финляндия) rio2k</v>
      </c>
      <c r="V17" s="87" t="str">
        <f t="shared" si="11"/>
        <v>2:3</v>
      </c>
      <c r="W17" s="87"/>
      <c r="X17" s="87"/>
      <c r="Y17" s="87"/>
      <c r="Z17" s="87"/>
      <c r="AA17" s="87"/>
      <c r="AB17" s="87"/>
      <c r="AC17" s="87"/>
      <c r="AD17" s="128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129"/>
      <c r="B18" s="119">
        <v>0.225</v>
      </c>
      <c r="C18" s="126" t="str">
        <f t="shared" si="12"/>
        <v>Чехия</v>
      </c>
      <c r="D18" s="126" t="str">
        <f t="shared" ref="D18:D23" si="14">TRIM($D$4)</f>
        <v>Швеция</v>
      </c>
      <c r="E18" s="126" t="str">
        <f t="shared" si="13"/>
        <v>mace</v>
      </c>
      <c r="F18" s="117" t="str">
        <f t="shared" ref="F18:F23" si="15">$E$4</f>
        <v>MBK</v>
      </c>
      <c r="G18" s="115">
        <f t="shared" si="8"/>
        <v>0</v>
      </c>
      <c r="H18" s="117"/>
      <c r="I18" s="115">
        <f t="shared" si="9"/>
        <v>2</v>
      </c>
      <c r="J18" s="117"/>
      <c r="K18" s="120">
        <v>0.0</v>
      </c>
      <c r="L18" s="122">
        <v>2.0</v>
      </c>
      <c r="M18" s="123"/>
      <c r="N18" s="130"/>
      <c r="O18" s="130"/>
      <c r="P18" s="91"/>
      <c r="Q18" s="130"/>
      <c r="R18" s="130"/>
      <c r="S18" s="91"/>
      <c r="T18" s="138">
        <v>76.0</v>
      </c>
      <c r="U18" s="124" t="str">
        <f t="shared" si="10"/>
        <v>5:24 Bullet shot Cup (Чехия) mace  - (Швеция) MBK</v>
      </c>
      <c r="V18" s="87" t="str">
        <f t="shared" si="11"/>
        <v>0:2</v>
      </c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129"/>
      <c r="B19" s="119">
        <v>0.22777777777777777</v>
      </c>
      <c r="C19" s="126" t="str">
        <f t="shared" si="12"/>
        <v>Чехия</v>
      </c>
      <c r="D19" s="126" t="str">
        <f t="shared" si="14"/>
        <v>Швеция</v>
      </c>
      <c r="E19" s="126" t="str">
        <f t="shared" si="13"/>
        <v>mace</v>
      </c>
      <c r="F19" s="117" t="str">
        <f t="shared" si="15"/>
        <v>MBK</v>
      </c>
      <c r="G19" s="115">
        <f t="shared" si="8"/>
        <v>2</v>
      </c>
      <c r="H19" s="117"/>
      <c r="I19" s="115">
        <f t="shared" ref="I19:I23" si="16">SUM(L19,O19)</f>
        <v>2</v>
      </c>
      <c r="J19" s="117"/>
      <c r="K19" s="121">
        <v>2.0</v>
      </c>
      <c r="L19" s="125">
        <v>2.0</v>
      </c>
      <c r="M19" s="123"/>
      <c r="N19" s="130"/>
      <c r="O19" s="130"/>
      <c r="P19" s="91"/>
      <c r="Q19" s="130"/>
      <c r="R19" s="130"/>
      <c r="S19" s="91"/>
      <c r="T19" s="138">
        <v>77.0</v>
      </c>
      <c r="U19" s="124" t="str">
        <f t="shared" si="10"/>
        <v>5:28 Bullet shot Cup (Чехия) mace  - (Швеция) MBK</v>
      </c>
      <c r="V19" s="87" t="str">
        <f t="shared" si="11"/>
        <v>2:2</v>
      </c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129"/>
      <c r="B20" s="119">
        <v>0.23055555555555557</v>
      </c>
      <c r="C20" s="126" t="str">
        <f t="shared" si="12"/>
        <v>Чехия</v>
      </c>
      <c r="D20" s="126" t="str">
        <f t="shared" si="14"/>
        <v>Швеция</v>
      </c>
      <c r="E20" s="126" t="str">
        <f t="shared" si="13"/>
        <v>mace</v>
      </c>
      <c r="F20" s="117" t="str">
        <f t="shared" si="15"/>
        <v>MBK</v>
      </c>
      <c r="G20" s="115">
        <f t="shared" si="8"/>
        <v>3</v>
      </c>
      <c r="H20" s="117"/>
      <c r="I20" s="115">
        <f t="shared" si="16"/>
        <v>2</v>
      </c>
      <c r="J20" s="117"/>
      <c r="K20" s="121">
        <v>3.0</v>
      </c>
      <c r="L20" s="125">
        <v>2.0</v>
      </c>
      <c r="M20" s="123"/>
      <c r="N20" s="130"/>
      <c r="O20" s="130"/>
      <c r="P20" s="91"/>
      <c r="Q20" s="130"/>
      <c r="R20" s="130"/>
      <c r="S20" s="91"/>
      <c r="T20" s="138">
        <v>78.0</v>
      </c>
      <c r="U20" s="124" t="str">
        <f t="shared" si="10"/>
        <v>5:32 Bullet shot Cup (Чехия) mace  - (Швеция) MBK</v>
      </c>
      <c r="V20" s="87" t="str">
        <f t="shared" si="11"/>
        <v>3:2</v>
      </c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ht="15.75" customHeight="1">
      <c r="A21" s="129"/>
      <c r="B21" s="119">
        <v>0.23333333333333334</v>
      </c>
      <c r="C21" s="121" t="str">
        <f t="shared" ref="C21:C26" si="17">TRIM($D$5)</f>
        <v>Финляндия</v>
      </c>
      <c r="D21" s="126" t="str">
        <f t="shared" si="14"/>
        <v>Швеция</v>
      </c>
      <c r="E21" s="117" t="str">
        <f t="shared" ref="E21:E26" si="18">$E$5</f>
        <v>rio2k</v>
      </c>
      <c r="F21" s="117" t="str">
        <f t="shared" si="15"/>
        <v>MBK</v>
      </c>
      <c r="G21" s="115">
        <f t="shared" si="8"/>
        <v>2</v>
      </c>
      <c r="H21" s="117"/>
      <c r="I21" s="115">
        <f t="shared" si="16"/>
        <v>1</v>
      </c>
      <c r="J21" s="117"/>
      <c r="K21" s="121">
        <v>2.0</v>
      </c>
      <c r="L21" s="125">
        <v>1.0</v>
      </c>
      <c r="M21" s="123"/>
      <c r="N21" s="130"/>
      <c r="O21" s="130"/>
      <c r="P21" s="91"/>
      <c r="Q21" s="130"/>
      <c r="R21" s="130"/>
      <c r="S21" s="91"/>
      <c r="T21" s="138">
        <v>79.0</v>
      </c>
      <c r="U21" s="124" t="str">
        <f t="shared" si="10"/>
        <v>5:36 Bullet shot Cup (Финляндия) rio2k  - (Швеция) MBK</v>
      </c>
      <c r="V21" s="87" t="str">
        <f t="shared" si="11"/>
        <v>2:1</v>
      </c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ht="15.75" customHeight="1">
      <c r="A22" s="129"/>
      <c r="B22" s="119">
        <v>0.2361111111111111</v>
      </c>
      <c r="C22" s="121" t="str">
        <f t="shared" si="17"/>
        <v>Финляндия</v>
      </c>
      <c r="D22" s="126" t="str">
        <f t="shared" si="14"/>
        <v>Швеция</v>
      </c>
      <c r="E22" s="117" t="str">
        <f t="shared" si="18"/>
        <v>rio2k</v>
      </c>
      <c r="F22" s="117" t="str">
        <f t="shared" si="15"/>
        <v>MBK</v>
      </c>
      <c r="G22" s="115">
        <f t="shared" si="8"/>
        <v>2</v>
      </c>
      <c r="H22" s="117"/>
      <c r="I22" s="115">
        <f t="shared" si="16"/>
        <v>0</v>
      </c>
      <c r="J22" s="117"/>
      <c r="K22" s="121">
        <v>2.0</v>
      </c>
      <c r="L22" s="125">
        <v>0.0</v>
      </c>
      <c r="M22" s="123"/>
      <c r="N22" s="130"/>
      <c r="O22" s="130"/>
      <c r="P22" s="91"/>
      <c r="Q22" s="130"/>
      <c r="R22" s="130"/>
      <c r="S22" s="91"/>
      <c r="T22" s="138">
        <v>80.0</v>
      </c>
      <c r="U22" s="124" t="str">
        <f t="shared" si="10"/>
        <v>5:40 Bullet shot Cup (Финляндия) rio2k  - (Швеция) MBK</v>
      </c>
      <c r="V22" s="87" t="str">
        <f t="shared" si="11"/>
        <v>2:0</v>
      </c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ht="15.75" customHeight="1">
      <c r="A23" s="129"/>
      <c r="B23" s="119">
        <v>0.2388888888888889</v>
      </c>
      <c r="C23" s="121" t="str">
        <f t="shared" si="17"/>
        <v>Финляндия</v>
      </c>
      <c r="D23" s="126" t="str">
        <f t="shared" si="14"/>
        <v>Швеция</v>
      </c>
      <c r="E23" s="117" t="str">
        <f t="shared" si="18"/>
        <v>rio2k</v>
      </c>
      <c r="F23" s="117" t="str">
        <f t="shared" si="15"/>
        <v>MBK</v>
      </c>
      <c r="G23" s="115">
        <f t="shared" si="8"/>
        <v>3</v>
      </c>
      <c r="H23" s="117"/>
      <c r="I23" s="115">
        <f t="shared" si="16"/>
        <v>1</v>
      </c>
      <c r="J23" s="117"/>
      <c r="K23" s="117">
        <v>3.0</v>
      </c>
      <c r="L23" s="117">
        <v>1.0</v>
      </c>
      <c r="M23" s="123"/>
      <c r="N23" s="91"/>
      <c r="O23" s="91"/>
      <c r="P23" s="91"/>
      <c r="Q23" s="91"/>
      <c r="R23" s="91"/>
      <c r="S23" s="91"/>
      <c r="T23" s="138">
        <v>81.0</v>
      </c>
      <c r="U23" s="124" t="str">
        <f t="shared" si="10"/>
        <v>5:44 Bullet shot Cup (Финляндия) rio2k  - (Швеция) MBK</v>
      </c>
      <c r="V23" s="87" t="str">
        <f t="shared" si="11"/>
        <v>3:1</v>
      </c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87"/>
      <c r="B24" s="119">
        <v>0.24166666666666667</v>
      </c>
      <c r="C24" s="121" t="str">
        <f t="shared" si="17"/>
        <v>Финляндия</v>
      </c>
      <c r="D24" s="126" t="str">
        <f t="shared" ref="D24:D29" si="19">TRIM($D$6)</f>
        <v>Чехия</v>
      </c>
      <c r="E24" s="117" t="str">
        <f t="shared" si="18"/>
        <v>rio2k</v>
      </c>
      <c r="F24" s="126" t="str">
        <f t="shared" ref="F24:F29" si="20">$E$6</f>
        <v>mace</v>
      </c>
      <c r="G24" s="115">
        <f t="shared" si="8"/>
        <v>2</v>
      </c>
      <c r="H24" s="117"/>
      <c r="I24" s="115">
        <f t="shared" ref="I24:I30" si="21">SUM(L24)</f>
        <v>2</v>
      </c>
      <c r="J24" s="117"/>
      <c r="K24" s="120">
        <v>2.0</v>
      </c>
      <c r="L24" s="122">
        <v>2.0</v>
      </c>
      <c r="M24" s="91"/>
      <c r="N24" s="91"/>
      <c r="O24" s="91"/>
      <c r="P24" s="91"/>
      <c r="Q24" s="91"/>
      <c r="R24" s="91"/>
      <c r="S24" s="91"/>
      <c r="T24" s="138">
        <v>82.0</v>
      </c>
      <c r="U24" s="124" t="str">
        <f t="shared" si="10"/>
        <v>5:48 Bullet shot Cup (Финляндия) rio2k  - (Чехия) mace</v>
      </c>
      <c r="V24" s="87" t="str">
        <f t="shared" si="11"/>
        <v>2:2</v>
      </c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87"/>
      <c r="B25" s="119">
        <v>0.24444444444444444</v>
      </c>
      <c r="C25" s="121" t="str">
        <f t="shared" si="17"/>
        <v>Финляндия</v>
      </c>
      <c r="D25" s="126" t="str">
        <f t="shared" si="19"/>
        <v>Чехия</v>
      </c>
      <c r="E25" s="117" t="str">
        <f t="shared" si="18"/>
        <v>rio2k</v>
      </c>
      <c r="F25" s="126" t="str">
        <f t="shared" si="20"/>
        <v>mace</v>
      </c>
      <c r="G25" s="115">
        <f t="shared" si="8"/>
        <v>1</v>
      </c>
      <c r="H25" s="117"/>
      <c r="I25" s="115">
        <f t="shared" si="21"/>
        <v>2</v>
      </c>
      <c r="J25" s="117"/>
      <c r="K25" s="121">
        <v>1.0</v>
      </c>
      <c r="L25" s="125">
        <v>2.0</v>
      </c>
      <c r="M25" s="91"/>
      <c r="N25" s="91"/>
      <c r="O25" s="91"/>
      <c r="P25" s="91"/>
      <c r="Q25" s="91"/>
      <c r="R25" s="91"/>
      <c r="S25" s="91"/>
      <c r="T25" s="138">
        <v>83.0</v>
      </c>
      <c r="U25" s="124" t="str">
        <f t="shared" si="10"/>
        <v>5:52 Bullet shot Cup (Финляндия) rio2k  - (Чехия) mace</v>
      </c>
      <c r="V25" s="87" t="str">
        <f t="shared" si="11"/>
        <v>1:2</v>
      </c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87"/>
      <c r="B26" s="119">
        <v>0.24722222222222223</v>
      </c>
      <c r="C26" s="121" t="str">
        <f t="shared" si="17"/>
        <v>Финляндия</v>
      </c>
      <c r="D26" s="126" t="str">
        <f t="shared" si="19"/>
        <v>Чехия</v>
      </c>
      <c r="E26" s="117" t="str">
        <f t="shared" si="18"/>
        <v>rio2k</v>
      </c>
      <c r="F26" s="126" t="str">
        <f t="shared" si="20"/>
        <v>mace</v>
      </c>
      <c r="G26" s="115">
        <f t="shared" si="8"/>
        <v>3</v>
      </c>
      <c r="H26" s="117"/>
      <c r="I26" s="115">
        <f t="shared" si="21"/>
        <v>1</v>
      </c>
      <c r="J26" s="117"/>
      <c r="K26" s="121">
        <v>3.0</v>
      </c>
      <c r="L26" s="125">
        <v>1.0</v>
      </c>
      <c r="M26" s="91"/>
      <c r="N26" s="91"/>
      <c r="O26" s="91"/>
      <c r="P26" s="91"/>
      <c r="Q26" s="91"/>
      <c r="R26" s="91"/>
      <c r="S26" s="91"/>
      <c r="T26" s="138">
        <v>84.0</v>
      </c>
      <c r="U26" s="124" t="str">
        <f t="shared" si="10"/>
        <v>5:56 Bullet shot Cup (Финляндия) rio2k  - (Чехия) mace</v>
      </c>
      <c r="V26" s="87" t="str">
        <f t="shared" si="11"/>
        <v>3:1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ht="15.75" customHeight="1">
      <c r="A27" s="87"/>
      <c r="B27" s="119">
        <v>0.25</v>
      </c>
      <c r="C27" s="126" t="str">
        <f t="shared" ref="C27:C32" si="22">TRIM($D$4)</f>
        <v>Швеция</v>
      </c>
      <c r="D27" s="126" t="str">
        <f t="shared" si="19"/>
        <v>Чехия</v>
      </c>
      <c r="E27" s="117" t="str">
        <f t="shared" ref="E27:E32" si="23">$E$4</f>
        <v>MBK</v>
      </c>
      <c r="F27" s="126" t="str">
        <f t="shared" si="20"/>
        <v>mace</v>
      </c>
      <c r="G27" s="115">
        <f t="shared" si="8"/>
        <v>3</v>
      </c>
      <c r="H27" s="117"/>
      <c r="I27" s="115">
        <f t="shared" si="21"/>
        <v>1</v>
      </c>
      <c r="J27" s="117"/>
      <c r="K27" s="121">
        <v>3.0</v>
      </c>
      <c r="L27" s="125">
        <v>1.0</v>
      </c>
      <c r="M27" s="91"/>
      <c r="N27" s="91"/>
      <c r="O27" s="91"/>
      <c r="P27" s="91"/>
      <c r="Q27" s="91"/>
      <c r="R27" s="91"/>
      <c r="S27" s="91"/>
      <c r="T27" s="138">
        <v>85.0</v>
      </c>
      <c r="U27" s="124" t="str">
        <f t="shared" si="10"/>
        <v>6:00 Bullet shot Cup (Швеция) MBK  - (Чехия) mace</v>
      </c>
      <c r="V27" s="87" t="str">
        <f t="shared" si="11"/>
        <v>3:1</v>
      </c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ht="15.75" customHeight="1">
      <c r="A28" s="87"/>
      <c r="B28" s="119">
        <v>0.25277777777777777</v>
      </c>
      <c r="C28" s="126" t="str">
        <f t="shared" si="22"/>
        <v>Швеция</v>
      </c>
      <c r="D28" s="126" t="str">
        <f t="shared" si="19"/>
        <v>Чехия</v>
      </c>
      <c r="E28" s="117" t="str">
        <f t="shared" si="23"/>
        <v>MBK</v>
      </c>
      <c r="F28" s="126" t="str">
        <f t="shared" si="20"/>
        <v>mace</v>
      </c>
      <c r="G28" s="115">
        <f t="shared" si="8"/>
        <v>1</v>
      </c>
      <c r="H28" s="117"/>
      <c r="I28" s="115">
        <f t="shared" si="21"/>
        <v>2</v>
      </c>
      <c r="J28" s="117"/>
      <c r="K28" s="121">
        <v>1.0</v>
      </c>
      <c r="L28" s="125">
        <v>2.0</v>
      </c>
      <c r="M28" s="91"/>
      <c r="N28" s="91"/>
      <c r="O28" s="91"/>
      <c r="P28" s="91"/>
      <c r="Q28" s="91"/>
      <c r="R28" s="91"/>
      <c r="S28" s="91"/>
      <c r="T28" s="138">
        <v>86.0</v>
      </c>
      <c r="U28" s="124" t="str">
        <f t="shared" si="10"/>
        <v>6:04 Bullet shot Cup (Швеция) MBK  - (Чехия) mace</v>
      </c>
      <c r="V28" s="87" t="str">
        <f t="shared" si="11"/>
        <v>1:2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ht="15.75" customHeight="1">
      <c r="A29" s="87"/>
      <c r="B29" s="119">
        <v>0.25555555555555554</v>
      </c>
      <c r="C29" s="126" t="str">
        <f t="shared" si="22"/>
        <v>Швеция</v>
      </c>
      <c r="D29" s="126" t="str">
        <f t="shared" si="19"/>
        <v>Чехия</v>
      </c>
      <c r="E29" s="117" t="str">
        <f t="shared" si="23"/>
        <v>MBK</v>
      </c>
      <c r="F29" s="126" t="str">
        <f t="shared" si="20"/>
        <v>mace</v>
      </c>
      <c r="G29" s="115">
        <f t="shared" si="8"/>
        <v>2</v>
      </c>
      <c r="H29" s="117"/>
      <c r="I29" s="115">
        <f t="shared" si="21"/>
        <v>2</v>
      </c>
      <c r="J29" s="117"/>
      <c r="K29" s="117">
        <v>2.0</v>
      </c>
      <c r="L29" s="117">
        <v>2.0</v>
      </c>
      <c r="M29" s="91"/>
      <c r="N29" s="91"/>
      <c r="O29" s="91"/>
      <c r="P29" s="91"/>
      <c r="Q29" s="91"/>
      <c r="R29" s="91"/>
      <c r="S29" s="91"/>
      <c r="T29" s="138">
        <v>87.0</v>
      </c>
      <c r="U29" s="124" t="str">
        <f t="shared" si="10"/>
        <v>6:08 Bullet shot Cup (Швеция) MBK  - (Чехия) mace</v>
      </c>
      <c r="V29" s="87" t="str">
        <f t="shared" si="11"/>
        <v>2:2</v>
      </c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87"/>
      <c r="B30" s="119">
        <v>0.25833333333333336</v>
      </c>
      <c r="C30" s="126" t="str">
        <f t="shared" si="22"/>
        <v>Швеция</v>
      </c>
      <c r="D30" s="121" t="str">
        <f t="shared" ref="D30:D35" si="24">TRIM($D$5)</f>
        <v>Финляндия</v>
      </c>
      <c r="E30" s="117" t="str">
        <f t="shared" si="23"/>
        <v>MBK</v>
      </c>
      <c r="F30" s="117" t="str">
        <f t="shared" ref="F30:F35" si="25">$E$5</f>
        <v>rio2k</v>
      </c>
      <c r="G30" s="115">
        <f t="shared" si="8"/>
        <v>1</v>
      </c>
      <c r="H30" s="117"/>
      <c r="I30" s="115">
        <f t="shared" si="21"/>
        <v>2</v>
      </c>
      <c r="J30" s="117"/>
      <c r="K30" s="120">
        <v>1.0</v>
      </c>
      <c r="L30" s="122">
        <v>2.0</v>
      </c>
      <c r="M30" s="91"/>
      <c r="N30" s="91"/>
      <c r="O30" s="91"/>
      <c r="P30" s="91"/>
      <c r="Q30" s="91"/>
      <c r="R30" s="91"/>
      <c r="S30" s="91"/>
      <c r="T30" s="138">
        <v>88.0</v>
      </c>
      <c r="U30" s="124" t="str">
        <f t="shared" si="10"/>
        <v>6:12 Bullet shot Cup (Швеция) MBK  - (Финляндия) rio2k</v>
      </c>
      <c r="V30" s="87" t="str">
        <f t="shared" si="11"/>
        <v>1:2</v>
      </c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87"/>
      <c r="B31" s="119">
        <v>0.2611111111111111</v>
      </c>
      <c r="C31" s="126" t="str">
        <f t="shared" si="22"/>
        <v>Швеция</v>
      </c>
      <c r="D31" s="121" t="str">
        <f t="shared" si="24"/>
        <v>Финляндия</v>
      </c>
      <c r="E31" s="117" t="str">
        <f t="shared" si="23"/>
        <v>MBK</v>
      </c>
      <c r="F31" s="117" t="str">
        <f t="shared" si="25"/>
        <v>rio2k</v>
      </c>
      <c r="G31" s="115">
        <f t="shared" si="8"/>
        <v>2</v>
      </c>
      <c r="H31" s="117"/>
      <c r="I31" s="115">
        <f t="shared" ref="I31:I35" si="26">SUM(L31,O31)</f>
        <v>0</v>
      </c>
      <c r="J31" s="117"/>
      <c r="K31" s="121">
        <v>2.0</v>
      </c>
      <c r="L31" s="125">
        <v>0.0</v>
      </c>
      <c r="M31" s="91"/>
      <c r="N31" s="91"/>
      <c r="O31" s="91"/>
      <c r="P31" s="91"/>
      <c r="Q31" s="91"/>
      <c r="R31" s="91"/>
      <c r="S31" s="91"/>
      <c r="T31" s="138">
        <v>89.0</v>
      </c>
      <c r="U31" s="124" t="str">
        <f t="shared" si="10"/>
        <v>6:16 Bullet shot Cup (Швеция) MBK  - (Финляндия) rio2k</v>
      </c>
      <c r="V31" s="87" t="str">
        <f t="shared" si="11"/>
        <v>2:0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87"/>
      <c r="B32" s="119">
        <v>0.2638888888888889</v>
      </c>
      <c r="C32" s="126" t="str">
        <f t="shared" si="22"/>
        <v>Швеция</v>
      </c>
      <c r="D32" s="121" t="str">
        <f t="shared" si="24"/>
        <v>Финляндия</v>
      </c>
      <c r="E32" s="117" t="str">
        <f t="shared" si="23"/>
        <v>MBK</v>
      </c>
      <c r="F32" s="117" t="str">
        <f t="shared" si="25"/>
        <v>rio2k</v>
      </c>
      <c r="G32" s="115">
        <f t="shared" si="8"/>
        <v>2</v>
      </c>
      <c r="H32" s="117"/>
      <c r="I32" s="115">
        <f t="shared" si="26"/>
        <v>0</v>
      </c>
      <c r="J32" s="117"/>
      <c r="K32" s="121">
        <v>2.0</v>
      </c>
      <c r="L32" s="125">
        <v>0.0</v>
      </c>
      <c r="M32" s="91"/>
      <c r="N32" s="91"/>
      <c r="O32" s="91"/>
      <c r="P32" s="91"/>
      <c r="Q32" s="91"/>
      <c r="R32" s="91"/>
      <c r="S32" s="91"/>
      <c r="T32" s="138">
        <v>90.0</v>
      </c>
      <c r="U32" s="124" t="str">
        <f t="shared" si="10"/>
        <v>6:20 Bullet shot Cup (Швеция) MBK  - (Финляндия) rio2k</v>
      </c>
      <c r="V32" s="87" t="str">
        <f t="shared" si="11"/>
        <v>2:0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ht="15.75" customHeight="1">
      <c r="A33" s="87"/>
      <c r="B33" s="119">
        <v>0.26666666666666666</v>
      </c>
      <c r="C33" s="126" t="str">
        <f t="shared" ref="C33:C38" si="27">TRIM($D$6)</f>
        <v>Чехия</v>
      </c>
      <c r="D33" s="121" t="str">
        <f t="shared" si="24"/>
        <v>Финляндия</v>
      </c>
      <c r="E33" s="117" t="str">
        <f t="shared" ref="E33:E38" si="28">$E$6</f>
        <v>mace</v>
      </c>
      <c r="F33" s="117" t="str">
        <f t="shared" si="25"/>
        <v>rio2k</v>
      </c>
      <c r="G33" s="115">
        <f t="shared" si="8"/>
        <v>2</v>
      </c>
      <c r="H33" s="117"/>
      <c r="I33" s="115">
        <f t="shared" si="26"/>
        <v>2</v>
      </c>
      <c r="J33" s="117"/>
      <c r="K33" s="121">
        <v>2.0</v>
      </c>
      <c r="L33" s="125">
        <v>2.0</v>
      </c>
      <c r="M33" s="91"/>
      <c r="N33" s="91"/>
      <c r="O33" s="91"/>
      <c r="P33" s="91"/>
      <c r="Q33" s="91"/>
      <c r="R33" s="91"/>
      <c r="S33" s="91"/>
      <c r="T33" s="138">
        <v>91.0</v>
      </c>
      <c r="U33" s="124" t="str">
        <f t="shared" si="10"/>
        <v>6:24 Bullet shot Cup (Чехия) mace  - (Финляндия) rio2k</v>
      </c>
      <c r="V33" s="87" t="str">
        <f t="shared" si="11"/>
        <v>2:2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ht="15.75" customHeight="1">
      <c r="A34" s="87"/>
      <c r="B34" s="119">
        <v>0.26944444444444443</v>
      </c>
      <c r="C34" s="126" t="str">
        <f t="shared" si="27"/>
        <v>Чехия</v>
      </c>
      <c r="D34" s="121" t="str">
        <f t="shared" si="24"/>
        <v>Финляндия</v>
      </c>
      <c r="E34" s="117" t="str">
        <f t="shared" si="28"/>
        <v>mace</v>
      </c>
      <c r="F34" s="117" t="str">
        <f t="shared" si="25"/>
        <v>rio2k</v>
      </c>
      <c r="G34" s="115">
        <f t="shared" si="8"/>
        <v>1</v>
      </c>
      <c r="H34" s="117"/>
      <c r="I34" s="115">
        <f t="shared" si="26"/>
        <v>2</v>
      </c>
      <c r="J34" s="117"/>
      <c r="K34" s="121">
        <v>1.0</v>
      </c>
      <c r="L34" s="125">
        <v>2.0</v>
      </c>
      <c r="M34" s="91"/>
      <c r="N34" s="91"/>
      <c r="O34" s="91"/>
      <c r="P34" s="91"/>
      <c r="Q34" s="91"/>
      <c r="R34" s="91"/>
      <c r="S34" s="91"/>
      <c r="T34" s="138">
        <v>92.0</v>
      </c>
      <c r="U34" s="124" t="str">
        <f t="shared" si="10"/>
        <v>6:28 Bullet shot Cup (Чехия) mace  - (Финляндия) rio2k</v>
      </c>
      <c r="V34" s="87" t="str">
        <f t="shared" si="11"/>
        <v>1:2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ht="15.75" customHeight="1">
      <c r="A35" s="87"/>
      <c r="B35" s="119">
        <v>0.2722222222222222</v>
      </c>
      <c r="C35" s="126" t="str">
        <f t="shared" si="27"/>
        <v>Чехия</v>
      </c>
      <c r="D35" s="121" t="str">
        <f t="shared" si="24"/>
        <v>Финляндия</v>
      </c>
      <c r="E35" s="117" t="str">
        <f t="shared" si="28"/>
        <v>mace</v>
      </c>
      <c r="F35" s="117" t="str">
        <f t="shared" si="25"/>
        <v>rio2k</v>
      </c>
      <c r="G35" s="115">
        <f t="shared" si="8"/>
        <v>3</v>
      </c>
      <c r="H35" s="117"/>
      <c r="I35" s="115">
        <f t="shared" si="26"/>
        <v>1</v>
      </c>
      <c r="J35" s="117"/>
      <c r="K35" s="117">
        <v>3.0</v>
      </c>
      <c r="L35" s="117">
        <v>1.0</v>
      </c>
      <c r="M35" s="91"/>
      <c r="N35" s="91"/>
      <c r="O35" s="91"/>
      <c r="P35" s="91"/>
      <c r="Q35" s="91"/>
      <c r="R35" s="91"/>
      <c r="S35" s="91"/>
      <c r="T35" s="138">
        <v>93.0</v>
      </c>
      <c r="U35" s="124" t="str">
        <f t="shared" si="10"/>
        <v>6:32 Bullet shot Cup (Чехия) mace  - (Финляндия) rio2k</v>
      </c>
      <c r="V35" s="87" t="str">
        <f t="shared" si="11"/>
        <v>3:1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87"/>
      <c r="B36" s="119">
        <v>0.275</v>
      </c>
      <c r="C36" s="126" t="str">
        <f t="shared" si="27"/>
        <v>Чехия</v>
      </c>
      <c r="D36" s="126" t="str">
        <f t="shared" ref="D36:D41" si="29">TRIM($D$4)</f>
        <v>Швеция</v>
      </c>
      <c r="E36" s="126" t="str">
        <f t="shared" si="28"/>
        <v>mace</v>
      </c>
      <c r="F36" s="117" t="str">
        <f t="shared" ref="F36:F41" si="30">$E$4</f>
        <v>MBK</v>
      </c>
      <c r="G36" s="115">
        <f t="shared" si="8"/>
        <v>1</v>
      </c>
      <c r="H36" s="117"/>
      <c r="I36" s="115">
        <f t="shared" ref="I36:I42" si="31">SUM(L36)</f>
        <v>0</v>
      </c>
      <c r="J36" s="117"/>
      <c r="K36" s="120">
        <v>1.0</v>
      </c>
      <c r="L36" s="122">
        <v>0.0</v>
      </c>
      <c r="M36" s="91"/>
      <c r="N36" s="91"/>
      <c r="O36" s="91"/>
      <c r="P36" s="91"/>
      <c r="Q36" s="91"/>
      <c r="R36" s="91"/>
      <c r="S36" s="91"/>
      <c r="T36" s="138">
        <v>94.0</v>
      </c>
      <c r="U36" s="124" t="str">
        <f t="shared" si="10"/>
        <v>6:36 Bullet shot Cup (Чехия) mace  - (Швеция) MBK</v>
      </c>
      <c r="V36" s="87" t="str">
        <f t="shared" si="11"/>
        <v>1:0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87"/>
      <c r="B37" s="119">
        <v>0.2777777777777778</v>
      </c>
      <c r="C37" s="126" t="str">
        <f t="shared" si="27"/>
        <v>Чехия</v>
      </c>
      <c r="D37" s="126" t="str">
        <f t="shared" si="29"/>
        <v>Швеция</v>
      </c>
      <c r="E37" s="126" t="str">
        <f t="shared" si="28"/>
        <v>mace</v>
      </c>
      <c r="F37" s="117" t="str">
        <f t="shared" si="30"/>
        <v>MBK</v>
      </c>
      <c r="G37" s="115">
        <f t="shared" si="8"/>
        <v>2</v>
      </c>
      <c r="H37" s="117"/>
      <c r="I37" s="115">
        <f t="shared" si="31"/>
        <v>1</v>
      </c>
      <c r="J37" s="117"/>
      <c r="K37" s="121">
        <v>2.0</v>
      </c>
      <c r="L37" s="125">
        <v>1.0</v>
      </c>
      <c r="M37" s="91"/>
      <c r="N37" s="91"/>
      <c r="O37" s="91"/>
      <c r="P37" s="91"/>
      <c r="Q37" s="91"/>
      <c r="R37" s="91"/>
      <c r="S37" s="91"/>
      <c r="T37" s="138">
        <v>95.0</v>
      </c>
      <c r="U37" s="124" t="str">
        <f t="shared" si="10"/>
        <v>6:40 Bullet shot Cup (Чехия) mace  - (Швеция) MBK</v>
      </c>
      <c r="V37" s="87" t="str">
        <f t="shared" si="11"/>
        <v>2:1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87"/>
      <c r="B38" s="119">
        <v>0.28055555555555556</v>
      </c>
      <c r="C38" s="126" t="str">
        <f t="shared" si="27"/>
        <v>Чехия</v>
      </c>
      <c r="D38" s="126" t="str">
        <f t="shared" si="29"/>
        <v>Швеция</v>
      </c>
      <c r="E38" s="126" t="str">
        <f t="shared" si="28"/>
        <v>mace</v>
      </c>
      <c r="F38" s="117" t="str">
        <f t="shared" si="30"/>
        <v>MBK</v>
      </c>
      <c r="G38" s="115">
        <f t="shared" si="8"/>
        <v>2</v>
      </c>
      <c r="H38" s="117"/>
      <c r="I38" s="115">
        <f t="shared" si="31"/>
        <v>2</v>
      </c>
      <c r="J38" s="117"/>
      <c r="K38" s="121">
        <v>2.0</v>
      </c>
      <c r="L38" s="125">
        <v>2.0</v>
      </c>
      <c r="M38" s="91"/>
      <c r="N38" s="91"/>
      <c r="O38" s="91"/>
      <c r="P38" s="91"/>
      <c r="Q38" s="91"/>
      <c r="R38" s="91"/>
      <c r="S38" s="91"/>
      <c r="T38" s="138">
        <v>96.0</v>
      </c>
      <c r="U38" s="124" t="str">
        <f t="shared" si="10"/>
        <v>6:44 Bullet shot Cup (Чехия) mace  - (Швеция) MBK</v>
      </c>
      <c r="V38" s="87" t="str">
        <f t="shared" si="11"/>
        <v>2:2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ht="15.75" customHeight="1">
      <c r="A39" s="87"/>
      <c r="B39" s="119">
        <v>0.2833333333333333</v>
      </c>
      <c r="C39" s="121" t="str">
        <f t="shared" ref="C39:C44" si="32">TRIM($D$5)</f>
        <v>Финляндия</v>
      </c>
      <c r="D39" s="126" t="str">
        <f t="shared" si="29"/>
        <v>Швеция</v>
      </c>
      <c r="E39" s="117" t="str">
        <f t="shared" ref="E39:E44" si="33">$E$5</f>
        <v>rio2k</v>
      </c>
      <c r="F39" s="117" t="str">
        <f t="shared" si="30"/>
        <v>MBK</v>
      </c>
      <c r="G39" s="115">
        <f t="shared" si="8"/>
        <v>3</v>
      </c>
      <c r="H39" s="117"/>
      <c r="I39" s="115">
        <f t="shared" si="31"/>
        <v>1</v>
      </c>
      <c r="J39" s="117"/>
      <c r="K39" s="121">
        <v>3.0</v>
      </c>
      <c r="L39" s="125">
        <v>1.0</v>
      </c>
      <c r="M39" s="91"/>
      <c r="N39" s="91"/>
      <c r="O39" s="91"/>
      <c r="P39" s="91"/>
      <c r="Q39" s="91"/>
      <c r="R39" s="91"/>
      <c r="S39" s="91"/>
      <c r="T39" s="138">
        <v>97.0</v>
      </c>
      <c r="U39" s="124" t="str">
        <f t="shared" si="10"/>
        <v>6:48 Bullet shot Cup (Финляндия) rio2k  - (Швеция) MBK</v>
      </c>
      <c r="V39" s="87" t="str">
        <f t="shared" si="11"/>
        <v>3:1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ht="15.75" customHeight="1">
      <c r="A40" s="87"/>
      <c r="B40" s="119">
        <v>0.2861111111111111</v>
      </c>
      <c r="C40" s="121" t="str">
        <f t="shared" si="32"/>
        <v>Финляндия</v>
      </c>
      <c r="D40" s="126" t="str">
        <f t="shared" si="29"/>
        <v>Швеция</v>
      </c>
      <c r="E40" s="117" t="str">
        <f t="shared" si="33"/>
        <v>rio2k</v>
      </c>
      <c r="F40" s="117" t="str">
        <f t="shared" si="30"/>
        <v>MBK</v>
      </c>
      <c r="G40" s="115">
        <f t="shared" si="8"/>
        <v>3</v>
      </c>
      <c r="H40" s="117"/>
      <c r="I40" s="115">
        <f t="shared" si="31"/>
        <v>1</v>
      </c>
      <c r="J40" s="117"/>
      <c r="K40" s="121">
        <v>3.0</v>
      </c>
      <c r="L40" s="125">
        <v>1.0</v>
      </c>
      <c r="M40" s="91"/>
      <c r="N40" s="91"/>
      <c r="O40" s="91"/>
      <c r="P40" s="91"/>
      <c r="Q40" s="91"/>
      <c r="R40" s="91"/>
      <c r="S40" s="91"/>
      <c r="T40" s="138">
        <v>98.0</v>
      </c>
      <c r="U40" s="124" t="str">
        <f t="shared" si="10"/>
        <v>6:52 Bullet shot Cup (Финляндия) rio2k  - (Швеция) MBK</v>
      </c>
      <c r="V40" s="87" t="str">
        <f t="shared" si="11"/>
        <v>3:1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ht="15.75" customHeight="1">
      <c r="A41" s="87"/>
      <c r="B41" s="119">
        <v>0.28888888888888886</v>
      </c>
      <c r="C41" s="121" t="str">
        <f t="shared" si="32"/>
        <v>Финляндия</v>
      </c>
      <c r="D41" s="126" t="str">
        <f t="shared" si="29"/>
        <v>Швеция</v>
      </c>
      <c r="E41" s="117" t="str">
        <f t="shared" si="33"/>
        <v>rio2k</v>
      </c>
      <c r="F41" s="117" t="str">
        <f t="shared" si="30"/>
        <v>MBK</v>
      </c>
      <c r="G41" s="115">
        <f t="shared" si="8"/>
        <v>2</v>
      </c>
      <c r="H41" s="117"/>
      <c r="I41" s="115">
        <f t="shared" si="31"/>
        <v>0</v>
      </c>
      <c r="J41" s="117"/>
      <c r="K41" s="117">
        <v>2.0</v>
      </c>
      <c r="L41" s="117">
        <v>0.0</v>
      </c>
      <c r="M41" s="91"/>
      <c r="N41" s="91"/>
      <c r="O41" s="91"/>
      <c r="P41" s="91"/>
      <c r="Q41" s="91"/>
      <c r="R41" s="91"/>
      <c r="S41" s="91"/>
      <c r="T41" s="138">
        <v>99.0</v>
      </c>
      <c r="U41" s="124" t="str">
        <f t="shared" si="10"/>
        <v>6:56 Bullet shot Cup (Финляндия) rio2k  - (Швеция) MBK</v>
      </c>
      <c r="V41" s="87" t="str">
        <f t="shared" si="11"/>
        <v>2:0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87"/>
      <c r="B42" s="119">
        <v>0.2916666666666667</v>
      </c>
      <c r="C42" s="121" t="str">
        <f t="shared" si="32"/>
        <v>Финляндия</v>
      </c>
      <c r="D42" s="126" t="str">
        <f t="shared" ref="D42:D47" si="34">TRIM($D$6)</f>
        <v>Чехия</v>
      </c>
      <c r="E42" s="117" t="str">
        <f t="shared" si="33"/>
        <v>rio2k</v>
      </c>
      <c r="F42" s="117" t="str">
        <f t="shared" ref="F42:F47" si="35">$E$6</f>
        <v>mace</v>
      </c>
      <c r="G42" s="115">
        <f t="shared" si="8"/>
        <v>3</v>
      </c>
      <c r="H42" s="117"/>
      <c r="I42" s="115">
        <f t="shared" si="31"/>
        <v>3</v>
      </c>
      <c r="J42" s="117"/>
      <c r="K42" s="120">
        <v>3.0</v>
      </c>
      <c r="L42" s="122">
        <v>3.0</v>
      </c>
      <c r="M42" s="91"/>
      <c r="N42" s="91"/>
      <c r="O42" s="91"/>
      <c r="P42" s="91"/>
      <c r="Q42" s="91"/>
      <c r="R42" s="91"/>
      <c r="S42" s="91"/>
      <c r="T42" s="138">
        <v>100.0</v>
      </c>
      <c r="U42" s="124" t="str">
        <f t="shared" si="10"/>
        <v>7:00 Bullet shot Cup (Финляндия) rio2k  - (Чехия) mace</v>
      </c>
      <c r="V42" s="87" t="str">
        <f t="shared" si="11"/>
        <v>3:3</v>
      </c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87"/>
      <c r="B43" s="119">
        <v>0.29444444444444445</v>
      </c>
      <c r="C43" s="121" t="str">
        <f t="shared" si="32"/>
        <v>Финляндия</v>
      </c>
      <c r="D43" s="126" t="str">
        <f t="shared" si="34"/>
        <v>Чехия</v>
      </c>
      <c r="E43" s="117" t="str">
        <f t="shared" si="33"/>
        <v>rio2k</v>
      </c>
      <c r="F43" s="117" t="str">
        <f t="shared" si="35"/>
        <v>mace</v>
      </c>
      <c r="G43" s="115">
        <f t="shared" si="8"/>
        <v>1</v>
      </c>
      <c r="H43" s="117"/>
      <c r="I43" s="115">
        <f t="shared" ref="I43:I47" si="36">SUM(L43,O43)</f>
        <v>2</v>
      </c>
      <c r="J43" s="117"/>
      <c r="K43" s="121">
        <v>1.0</v>
      </c>
      <c r="L43" s="125">
        <v>2.0</v>
      </c>
      <c r="M43" s="91"/>
      <c r="N43" s="91"/>
      <c r="O43" s="91"/>
      <c r="P43" s="91"/>
      <c r="Q43" s="91"/>
      <c r="R43" s="91"/>
      <c r="S43" s="91"/>
      <c r="T43" s="138">
        <v>101.0</v>
      </c>
      <c r="U43" s="124" t="str">
        <f t="shared" si="10"/>
        <v>7:04 Bullet shot Cup (Финляндия) rio2k  - (Чехия) mace</v>
      </c>
      <c r="V43" s="87" t="str">
        <f t="shared" si="11"/>
        <v>1:2</v>
      </c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87"/>
      <c r="B44" s="119">
        <v>0.2972222222222222</v>
      </c>
      <c r="C44" s="121" t="str">
        <f t="shared" si="32"/>
        <v>Финляндия</v>
      </c>
      <c r="D44" s="126" t="str">
        <f t="shared" si="34"/>
        <v>Чехия</v>
      </c>
      <c r="E44" s="117" t="str">
        <f t="shared" si="33"/>
        <v>rio2k</v>
      </c>
      <c r="F44" s="117" t="str">
        <f t="shared" si="35"/>
        <v>mace</v>
      </c>
      <c r="G44" s="115">
        <f t="shared" si="8"/>
        <v>2</v>
      </c>
      <c r="H44" s="117"/>
      <c r="I44" s="115">
        <f t="shared" si="36"/>
        <v>0</v>
      </c>
      <c r="J44" s="117"/>
      <c r="K44" s="121">
        <v>2.0</v>
      </c>
      <c r="L44" s="125">
        <v>0.0</v>
      </c>
      <c r="M44" s="91"/>
      <c r="N44" s="91"/>
      <c r="O44" s="91"/>
      <c r="P44" s="91"/>
      <c r="Q44" s="91"/>
      <c r="R44" s="91"/>
      <c r="S44" s="91"/>
      <c r="T44" s="138">
        <v>102.0</v>
      </c>
      <c r="U44" s="124" t="str">
        <f t="shared" si="10"/>
        <v>7:08 Bullet shot Cup (Финляндия) rio2k  - (Чехия) mace</v>
      </c>
      <c r="V44" s="87" t="str">
        <f t="shared" si="11"/>
        <v>2:0</v>
      </c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ht="15.75" customHeight="1">
      <c r="A45" s="87"/>
      <c r="B45" s="119">
        <v>0.3</v>
      </c>
      <c r="C45" s="126" t="str">
        <f t="shared" ref="C45:C50" si="37">TRIM($D$4)</f>
        <v>Швеция</v>
      </c>
      <c r="D45" s="126" t="str">
        <f t="shared" si="34"/>
        <v>Чехия</v>
      </c>
      <c r="E45" s="117" t="str">
        <f t="shared" ref="E45:E50" si="38">$E$4</f>
        <v>MBK</v>
      </c>
      <c r="F45" s="117" t="str">
        <f t="shared" si="35"/>
        <v>mace</v>
      </c>
      <c r="G45" s="115">
        <f t="shared" si="8"/>
        <v>2</v>
      </c>
      <c r="H45" s="117"/>
      <c r="I45" s="115">
        <f t="shared" si="36"/>
        <v>2</v>
      </c>
      <c r="J45" s="117"/>
      <c r="K45" s="121">
        <v>2.0</v>
      </c>
      <c r="L45" s="125">
        <v>2.0</v>
      </c>
      <c r="M45" s="91"/>
      <c r="N45" s="91"/>
      <c r="O45" s="91"/>
      <c r="P45" s="91"/>
      <c r="Q45" s="91"/>
      <c r="R45" s="91"/>
      <c r="S45" s="91"/>
      <c r="T45" s="138">
        <v>103.0</v>
      </c>
      <c r="U45" s="124" t="str">
        <f t="shared" si="10"/>
        <v>7:12 Bullet shot Cup (Швеция) MBK  - (Чехия) mace</v>
      </c>
      <c r="V45" s="87" t="str">
        <f t="shared" si="11"/>
        <v>2:2</v>
      </c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ht="15.75" customHeight="1">
      <c r="A46" s="87"/>
      <c r="B46" s="119">
        <v>0.30277777777777776</v>
      </c>
      <c r="C46" s="126" t="str">
        <f t="shared" si="37"/>
        <v>Швеция</v>
      </c>
      <c r="D46" s="126" t="str">
        <f t="shared" si="34"/>
        <v>Чехия</v>
      </c>
      <c r="E46" s="117" t="str">
        <f t="shared" si="38"/>
        <v>MBK</v>
      </c>
      <c r="F46" s="117" t="str">
        <f t="shared" si="35"/>
        <v>mace</v>
      </c>
      <c r="G46" s="115">
        <f t="shared" si="8"/>
        <v>2</v>
      </c>
      <c r="H46" s="117"/>
      <c r="I46" s="115">
        <f t="shared" si="36"/>
        <v>0</v>
      </c>
      <c r="J46" s="117"/>
      <c r="K46" s="121">
        <v>2.0</v>
      </c>
      <c r="L46" s="125">
        <v>0.0</v>
      </c>
      <c r="M46" s="91"/>
      <c r="N46" s="91"/>
      <c r="O46" s="91"/>
      <c r="P46" s="91"/>
      <c r="Q46" s="91"/>
      <c r="R46" s="91"/>
      <c r="S46" s="91"/>
      <c r="T46" s="138">
        <v>104.0</v>
      </c>
      <c r="U46" s="124" t="str">
        <f t="shared" si="10"/>
        <v>7:16 Bullet shot Cup (Швеция) MBK  - (Чехия) mace</v>
      </c>
      <c r="V46" s="87" t="str">
        <f t="shared" si="11"/>
        <v>2:0</v>
      </c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ht="15.75" customHeight="1">
      <c r="A47" s="87"/>
      <c r="B47" s="119">
        <v>0.3055555555555556</v>
      </c>
      <c r="C47" s="126" t="str">
        <f t="shared" si="37"/>
        <v>Швеция</v>
      </c>
      <c r="D47" s="126" t="str">
        <f t="shared" si="34"/>
        <v>Чехия</v>
      </c>
      <c r="E47" s="117" t="str">
        <f t="shared" si="38"/>
        <v>MBK</v>
      </c>
      <c r="F47" s="117" t="str">
        <f t="shared" si="35"/>
        <v>mace</v>
      </c>
      <c r="G47" s="115">
        <f t="shared" si="8"/>
        <v>0</v>
      </c>
      <c r="H47" s="117"/>
      <c r="I47" s="115">
        <f t="shared" si="36"/>
        <v>1</v>
      </c>
      <c r="J47" s="117"/>
      <c r="K47" s="117">
        <v>0.0</v>
      </c>
      <c r="L47" s="117">
        <v>1.0</v>
      </c>
      <c r="M47" s="91"/>
      <c r="N47" s="91"/>
      <c r="O47" s="91"/>
      <c r="P47" s="91"/>
      <c r="Q47" s="91"/>
      <c r="R47" s="91"/>
      <c r="S47" s="91"/>
      <c r="T47" s="138">
        <v>105.0</v>
      </c>
      <c r="U47" s="124" t="str">
        <f t="shared" si="10"/>
        <v>7:20 Bullet shot Cup (Швеция) MBK  - (Чехия) mace</v>
      </c>
      <c r="V47" s="87" t="str">
        <f t="shared" si="11"/>
        <v>0:1</v>
      </c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ht="15.75" customHeight="1">
      <c r="A48" s="87"/>
      <c r="B48" s="119">
        <v>0.30833333333333335</v>
      </c>
      <c r="C48" s="126" t="str">
        <f t="shared" si="37"/>
        <v>Швеция</v>
      </c>
      <c r="D48" s="121" t="str">
        <f t="shared" ref="D48:D53" si="39">TRIM($D$5)</f>
        <v>Финляндия</v>
      </c>
      <c r="E48" s="117" t="str">
        <f t="shared" si="38"/>
        <v>MBK</v>
      </c>
      <c r="F48" s="117" t="str">
        <f t="shared" ref="F48:F53" si="40">$E$5</f>
        <v>rio2k</v>
      </c>
      <c r="G48" s="115">
        <f t="shared" si="8"/>
        <v>2</v>
      </c>
      <c r="H48" s="117"/>
      <c r="I48" s="115">
        <f>SUM(L48)</f>
        <v>2</v>
      </c>
      <c r="J48" s="117"/>
      <c r="K48" s="120">
        <v>2.0</v>
      </c>
      <c r="L48" s="122">
        <v>2.0</v>
      </c>
      <c r="M48" s="87"/>
      <c r="N48" s="87"/>
      <c r="O48" s="87"/>
      <c r="P48" s="87"/>
      <c r="Q48" s="87"/>
      <c r="R48" s="87"/>
      <c r="S48" s="87"/>
      <c r="T48" s="138">
        <v>106.0</v>
      </c>
      <c r="U48" s="124" t="str">
        <f t="shared" si="10"/>
        <v>7:24 Bullet shot Cup (Швеция) MBK  - (Финляндия) rio2k</v>
      </c>
      <c r="V48" s="87" t="str">
        <f t="shared" si="11"/>
        <v>2:2</v>
      </c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ht="15.75" customHeight="1">
      <c r="A49" s="87"/>
      <c r="B49" s="119">
        <v>0.3111111111111111</v>
      </c>
      <c r="C49" s="126" t="str">
        <f t="shared" si="37"/>
        <v>Швеция</v>
      </c>
      <c r="D49" s="121" t="str">
        <f t="shared" si="39"/>
        <v>Финляндия</v>
      </c>
      <c r="E49" s="117" t="str">
        <f t="shared" si="38"/>
        <v>MBK</v>
      </c>
      <c r="F49" s="117" t="str">
        <f t="shared" si="40"/>
        <v>rio2k</v>
      </c>
      <c r="G49" s="115">
        <f t="shared" si="8"/>
        <v>1</v>
      </c>
      <c r="H49" s="117"/>
      <c r="I49" s="115">
        <f t="shared" ref="I49:I53" si="41">SUM(L49,O49)</f>
        <v>2</v>
      </c>
      <c r="J49" s="117"/>
      <c r="K49" s="121">
        <v>1.0</v>
      </c>
      <c r="L49" s="125">
        <v>2.0</v>
      </c>
      <c r="M49" s="87"/>
      <c r="N49" s="87"/>
      <c r="O49" s="87"/>
      <c r="P49" s="87"/>
      <c r="Q49" s="87"/>
      <c r="R49" s="87"/>
      <c r="S49" s="87"/>
      <c r="T49" s="138">
        <v>107.0</v>
      </c>
      <c r="U49" s="124" t="str">
        <f t="shared" si="10"/>
        <v>7:28 Bullet shot Cup (Швеция) MBK  - (Финляндия) rio2k</v>
      </c>
      <c r="V49" s="87" t="str">
        <f t="shared" si="11"/>
        <v>1:2</v>
      </c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ht="15.75" customHeight="1">
      <c r="A50" s="87"/>
      <c r="B50" s="119">
        <v>0.3138888888888889</v>
      </c>
      <c r="C50" s="126" t="str">
        <f t="shared" si="37"/>
        <v>Швеция</v>
      </c>
      <c r="D50" s="121" t="str">
        <f t="shared" si="39"/>
        <v>Финляндия</v>
      </c>
      <c r="E50" s="117" t="str">
        <f t="shared" si="38"/>
        <v>MBK</v>
      </c>
      <c r="F50" s="117" t="str">
        <f t="shared" si="40"/>
        <v>rio2k</v>
      </c>
      <c r="G50" s="115">
        <f t="shared" si="8"/>
        <v>2</v>
      </c>
      <c r="H50" s="117"/>
      <c r="I50" s="115">
        <f t="shared" si="41"/>
        <v>0</v>
      </c>
      <c r="J50" s="117"/>
      <c r="K50" s="121">
        <v>2.0</v>
      </c>
      <c r="L50" s="125">
        <v>0.0</v>
      </c>
      <c r="M50" s="87"/>
      <c r="N50" s="87"/>
      <c r="O50" s="87"/>
      <c r="P50" s="87"/>
      <c r="Q50" s="87"/>
      <c r="R50" s="87"/>
      <c r="S50" s="87"/>
      <c r="T50" s="138">
        <v>108.0</v>
      </c>
      <c r="U50" s="124" t="str">
        <f t="shared" si="10"/>
        <v>7:32 Bullet shot Cup (Швеция) MBK  - (Финляндия) rio2k</v>
      </c>
      <c r="V50" s="87" t="str">
        <f t="shared" si="11"/>
        <v>2:0</v>
      </c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ht="15.75" customHeight="1">
      <c r="A51" s="87"/>
      <c r="B51" s="119">
        <v>0.31666666666666665</v>
      </c>
      <c r="C51" s="126" t="str">
        <f t="shared" ref="C51:C56" si="42">TRIM($D$6)</f>
        <v>Чехия</v>
      </c>
      <c r="D51" s="121" t="str">
        <f t="shared" si="39"/>
        <v>Финляндия</v>
      </c>
      <c r="E51" s="117" t="str">
        <f t="shared" ref="E51:E56" si="43">$E$6</f>
        <v>mace</v>
      </c>
      <c r="F51" s="117" t="str">
        <f t="shared" si="40"/>
        <v>rio2k</v>
      </c>
      <c r="G51" s="115">
        <f t="shared" si="8"/>
        <v>1</v>
      </c>
      <c r="H51" s="117"/>
      <c r="I51" s="115">
        <f t="shared" si="41"/>
        <v>2</v>
      </c>
      <c r="J51" s="117"/>
      <c r="K51" s="121">
        <v>1.0</v>
      </c>
      <c r="L51" s="125">
        <v>2.0</v>
      </c>
      <c r="M51" s="87"/>
      <c r="N51" s="87"/>
      <c r="O51" s="87"/>
      <c r="P51" s="87"/>
      <c r="Q51" s="87"/>
      <c r="R51" s="87"/>
      <c r="S51" s="87"/>
      <c r="T51" s="138">
        <v>109.0</v>
      </c>
      <c r="U51" s="124" t="str">
        <f t="shared" si="10"/>
        <v>7:36 Bullet shot Cup (Чехия) mace  - (Финляндия) rio2k</v>
      </c>
      <c r="V51" s="87" t="str">
        <f t="shared" si="11"/>
        <v>1:2</v>
      </c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ht="15.75" customHeight="1">
      <c r="A52" s="87"/>
      <c r="B52" s="119">
        <v>0.3194444444444444</v>
      </c>
      <c r="C52" s="126" t="str">
        <f t="shared" si="42"/>
        <v>Чехия</v>
      </c>
      <c r="D52" s="121" t="str">
        <f t="shared" si="39"/>
        <v>Финляндия</v>
      </c>
      <c r="E52" s="117" t="str">
        <f t="shared" si="43"/>
        <v>mace</v>
      </c>
      <c r="F52" s="117" t="str">
        <f t="shared" si="40"/>
        <v>rio2k</v>
      </c>
      <c r="G52" s="115">
        <f t="shared" si="8"/>
        <v>2</v>
      </c>
      <c r="H52" s="117"/>
      <c r="I52" s="115">
        <f t="shared" si="41"/>
        <v>3</v>
      </c>
      <c r="J52" s="117"/>
      <c r="K52" s="121">
        <v>2.0</v>
      </c>
      <c r="L52" s="125">
        <v>3.0</v>
      </c>
      <c r="M52" s="87"/>
      <c r="N52" s="87"/>
      <c r="O52" s="87"/>
      <c r="P52" s="87"/>
      <c r="Q52" s="87"/>
      <c r="R52" s="87"/>
      <c r="S52" s="87"/>
      <c r="T52" s="138">
        <v>110.0</v>
      </c>
      <c r="U52" s="124" t="str">
        <f t="shared" si="10"/>
        <v>7:40 Bullet shot Cup (Чехия) mace  - (Финляндия) rio2k</v>
      </c>
      <c r="V52" s="87" t="str">
        <f t="shared" si="11"/>
        <v>2:3</v>
      </c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ht="15.75" customHeight="1">
      <c r="A53" s="87"/>
      <c r="B53" s="119">
        <v>0.32222222222222224</v>
      </c>
      <c r="C53" s="126" t="str">
        <f t="shared" si="42"/>
        <v>Чехия</v>
      </c>
      <c r="D53" s="121" t="str">
        <f t="shared" si="39"/>
        <v>Финляндия</v>
      </c>
      <c r="E53" s="117" t="str">
        <f t="shared" si="43"/>
        <v>mace</v>
      </c>
      <c r="F53" s="117" t="str">
        <f t="shared" si="40"/>
        <v>rio2k</v>
      </c>
      <c r="G53" s="115">
        <f t="shared" si="8"/>
        <v>3</v>
      </c>
      <c r="H53" s="117"/>
      <c r="I53" s="115">
        <f t="shared" si="41"/>
        <v>3</v>
      </c>
      <c r="J53" s="117"/>
      <c r="K53" s="117">
        <v>3.0</v>
      </c>
      <c r="L53" s="117">
        <v>3.0</v>
      </c>
      <c r="M53" s="87"/>
      <c r="N53" s="87"/>
      <c r="O53" s="87"/>
      <c r="P53" s="87"/>
      <c r="Q53" s="87"/>
      <c r="R53" s="87"/>
      <c r="S53" s="87"/>
      <c r="T53" s="138">
        <v>111.0</v>
      </c>
      <c r="U53" s="124" t="str">
        <f t="shared" si="10"/>
        <v>7:44 Bullet shot Cup (Чехия) mace  - (Финляндия) rio2k</v>
      </c>
      <c r="V53" s="87" t="str">
        <f t="shared" si="11"/>
        <v>3:3</v>
      </c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ht="15.75" customHeight="1">
      <c r="A54" s="87"/>
      <c r="B54" s="119">
        <v>0.325</v>
      </c>
      <c r="C54" s="126" t="str">
        <f t="shared" si="42"/>
        <v>Чехия</v>
      </c>
      <c r="D54" s="126" t="str">
        <f t="shared" ref="D54:D56" si="44">TRIM($D$4)</f>
        <v>Швеция</v>
      </c>
      <c r="E54" s="126" t="str">
        <f t="shared" si="43"/>
        <v>mace</v>
      </c>
      <c r="F54" s="117" t="str">
        <f t="shared" ref="F54:F56" si="45">$E$4</f>
        <v>MBK</v>
      </c>
      <c r="G54" s="115">
        <f t="shared" si="8"/>
        <v>2</v>
      </c>
      <c r="H54" s="117"/>
      <c r="I54" s="115">
        <f t="shared" ref="I54:I56" si="46">SUM(L54)</f>
        <v>3</v>
      </c>
      <c r="J54" s="117"/>
      <c r="K54" s="120">
        <v>2.0</v>
      </c>
      <c r="L54" s="122">
        <v>3.0</v>
      </c>
      <c r="M54" s="87"/>
      <c r="N54" s="87"/>
      <c r="O54" s="87"/>
      <c r="P54" s="87"/>
      <c r="Q54" s="87"/>
      <c r="R54" s="87"/>
      <c r="S54" s="87"/>
      <c r="T54" s="138">
        <v>112.0</v>
      </c>
      <c r="U54" s="124" t="str">
        <f t="shared" si="10"/>
        <v>7:48 Bullet shot Cup (Чехия) mace  - (Швеция) MBK</v>
      </c>
      <c r="V54" s="87" t="str">
        <f t="shared" si="11"/>
        <v>2:3</v>
      </c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ht="15.75" customHeight="1">
      <c r="A55" s="87"/>
      <c r="B55" s="119">
        <v>0.3277777777777778</v>
      </c>
      <c r="C55" s="126" t="str">
        <f t="shared" si="42"/>
        <v>Чехия</v>
      </c>
      <c r="D55" s="126" t="str">
        <f t="shared" si="44"/>
        <v>Швеция</v>
      </c>
      <c r="E55" s="126" t="str">
        <f t="shared" si="43"/>
        <v>mace</v>
      </c>
      <c r="F55" s="117" t="str">
        <f t="shared" si="45"/>
        <v>MBK</v>
      </c>
      <c r="G55" s="115">
        <f t="shared" si="8"/>
        <v>3</v>
      </c>
      <c r="H55" s="117"/>
      <c r="I55" s="115">
        <f t="shared" si="46"/>
        <v>1</v>
      </c>
      <c r="J55" s="117"/>
      <c r="K55" s="121">
        <v>3.0</v>
      </c>
      <c r="L55" s="125">
        <v>1.0</v>
      </c>
      <c r="M55" s="87"/>
      <c r="N55" s="87"/>
      <c r="O55" s="87"/>
      <c r="P55" s="87"/>
      <c r="Q55" s="87"/>
      <c r="R55" s="87"/>
      <c r="S55" s="87"/>
      <c r="T55" s="138">
        <v>113.0</v>
      </c>
      <c r="U55" s="124" t="str">
        <f t="shared" si="10"/>
        <v>7:52 Bullet shot Cup (Чехия) mace  - (Швеция) MBK</v>
      </c>
      <c r="V55" s="87" t="str">
        <f t="shared" si="11"/>
        <v>3:1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ht="15.75" customHeight="1">
      <c r="A56" s="87"/>
      <c r="B56" s="119">
        <v>0.33055555555555555</v>
      </c>
      <c r="C56" s="126" t="str">
        <f t="shared" si="42"/>
        <v>Чехия</v>
      </c>
      <c r="D56" s="126" t="str">
        <f t="shared" si="44"/>
        <v>Швеция</v>
      </c>
      <c r="E56" s="126" t="str">
        <f t="shared" si="43"/>
        <v>mace</v>
      </c>
      <c r="F56" s="117" t="str">
        <f t="shared" si="45"/>
        <v>MBK</v>
      </c>
      <c r="G56" s="115">
        <f t="shared" si="8"/>
        <v>0</v>
      </c>
      <c r="H56" s="117"/>
      <c r="I56" s="115">
        <f t="shared" si="46"/>
        <v>2</v>
      </c>
      <c r="J56" s="117"/>
      <c r="K56" s="121">
        <v>0.0</v>
      </c>
      <c r="L56" s="125">
        <v>2.0</v>
      </c>
      <c r="M56" s="87"/>
      <c r="N56" s="87"/>
      <c r="O56" s="87"/>
      <c r="P56" s="87"/>
      <c r="Q56" s="87"/>
      <c r="R56" s="87"/>
      <c r="S56" s="87"/>
      <c r="T56" s="138">
        <v>114.0</v>
      </c>
      <c r="U56" s="124" t="str">
        <f t="shared" si="10"/>
        <v>7:56 Bullet shot Cup (Чехия) mace  - (Швеция) MBK</v>
      </c>
      <c r="V56" s="87" t="str">
        <f t="shared" si="11"/>
        <v>0:2</v>
      </c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6"/>
      <c r="J57" s="86"/>
      <c r="K57" s="86"/>
      <c r="L57" s="87"/>
      <c r="M57" s="87"/>
      <c r="N57" s="87"/>
      <c r="O57" s="87"/>
      <c r="P57" s="87"/>
      <c r="Q57" s="87"/>
      <c r="R57" s="87"/>
      <c r="S57" s="87"/>
      <c r="T57" s="138"/>
      <c r="U57" s="124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ht="15.75" customHeight="1">
      <c r="A58" s="87"/>
      <c r="B58" s="87"/>
      <c r="C58" s="12" t="s">
        <v>41</v>
      </c>
      <c r="D58" s="12"/>
      <c r="E58" s="12"/>
      <c r="F58" s="12" t="s">
        <v>42</v>
      </c>
      <c r="G58" s="87"/>
      <c r="H58" s="87"/>
      <c r="I58" s="86"/>
      <c r="J58" s="86"/>
      <c r="K58" s="86"/>
      <c r="L58" s="87"/>
      <c r="M58" s="87"/>
      <c r="N58" s="87"/>
      <c r="O58" s="87"/>
      <c r="P58" s="87"/>
      <c r="Q58" s="87"/>
      <c r="R58" s="87"/>
      <c r="S58" s="87"/>
      <c r="T58" s="138"/>
      <c r="U58" s="124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6"/>
      <c r="J59" s="86"/>
      <c r="K59" s="86"/>
      <c r="L59" s="87"/>
      <c r="M59" s="87"/>
      <c r="N59" s="87"/>
      <c r="O59" s="87"/>
      <c r="P59" s="87"/>
      <c r="Q59" s="87"/>
      <c r="R59" s="87"/>
      <c r="S59" s="87"/>
      <c r="T59" s="138"/>
      <c r="U59" s="124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6"/>
      <c r="J60" s="86"/>
      <c r="K60" s="86"/>
      <c r="L60" s="87"/>
      <c r="M60" s="87"/>
      <c r="N60" s="87"/>
      <c r="O60" s="87"/>
      <c r="P60" s="87"/>
      <c r="Q60" s="87"/>
      <c r="R60" s="87"/>
      <c r="S60" s="87"/>
      <c r="T60" s="138"/>
      <c r="U60" s="87"/>
      <c r="V60" s="87"/>
      <c r="W60" s="87"/>
      <c r="X60" s="87"/>
      <c r="Y60" s="87"/>
      <c r="Z60" s="87"/>
      <c r="AA60" s="87"/>
      <c r="AB60" s="87"/>
      <c r="AC60" s="87"/>
      <c r="AD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6"/>
      <c r="J61" s="86"/>
      <c r="K61" s="86"/>
      <c r="L61" s="87"/>
      <c r="M61" s="87"/>
      <c r="N61" s="87"/>
      <c r="O61" s="87"/>
      <c r="P61" s="87"/>
      <c r="Q61" s="87"/>
      <c r="R61" s="87"/>
      <c r="S61" s="87"/>
      <c r="T61" s="138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6"/>
      <c r="J62" s="86"/>
      <c r="K62" s="86"/>
      <c r="L62" s="87"/>
      <c r="M62" s="87"/>
      <c r="N62" s="87"/>
      <c r="O62" s="87"/>
      <c r="P62" s="87"/>
      <c r="Q62" s="87"/>
      <c r="R62" s="87"/>
      <c r="S62" s="87"/>
      <c r="T62" s="138"/>
      <c r="U62" s="87"/>
      <c r="V62" s="87"/>
      <c r="W62" s="87"/>
      <c r="X62" s="87"/>
      <c r="Y62" s="87"/>
      <c r="Z62" s="87"/>
      <c r="AA62" s="87"/>
      <c r="AB62" s="87"/>
      <c r="AC62" s="87"/>
      <c r="AD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6"/>
      <c r="J63" s="86"/>
      <c r="K63" s="86"/>
      <c r="L63" s="87"/>
      <c r="M63" s="87"/>
      <c r="N63" s="87"/>
      <c r="O63" s="87"/>
      <c r="P63" s="87"/>
      <c r="Q63" s="87"/>
      <c r="R63" s="87"/>
      <c r="S63" s="87"/>
      <c r="T63" s="138"/>
      <c r="U63" s="87"/>
      <c r="V63" s="87"/>
      <c r="W63" s="87"/>
      <c r="X63" s="87"/>
      <c r="Y63" s="87"/>
      <c r="Z63" s="87"/>
      <c r="AA63" s="87"/>
      <c r="AB63" s="87"/>
      <c r="AC63" s="87"/>
      <c r="AD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6"/>
      <c r="J64" s="86"/>
      <c r="K64" s="86"/>
      <c r="L64" s="87"/>
      <c r="M64" s="87"/>
      <c r="N64" s="87"/>
      <c r="O64" s="87"/>
      <c r="P64" s="87"/>
      <c r="Q64" s="87"/>
      <c r="R64" s="87"/>
      <c r="S64" s="87"/>
      <c r="T64" s="138"/>
      <c r="U64" s="87"/>
      <c r="V64" s="87"/>
      <c r="W64" s="87"/>
      <c r="X64" s="87"/>
      <c r="Y64" s="87"/>
      <c r="Z64" s="87"/>
      <c r="AA64" s="87"/>
      <c r="AB64" s="87"/>
      <c r="AC64" s="87"/>
      <c r="AD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6"/>
      <c r="J65" s="86"/>
      <c r="K65" s="86"/>
      <c r="L65" s="87"/>
      <c r="M65" s="87"/>
      <c r="N65" s="87"/>
      <c r="O65" s="87"/>
      <c r="P65" s="87"/>
      <c r="Q65" s="87"/>
      <c r="R65" s="87"/>
      <c r="S65" s="87"/>
      <c r="T65" s="138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6"/>
      <c r="J66" s="86"/>
      <c r="K66" s="86"/>
      <c r="L66" s="87"/>
      <c r="M66" s="87"/>
      <c r="N66" s="87"/>
      <c r="O66" s="87"/>
      <c r="P66" s="87"/>
      <c r="Q66" s="87"/>
      <c r="R66" s="87"/>
      <c r="S66" s="87"/>
      <c r="T66" s="138"/>
      <c r="U66" s="87"/>
      <c r="V66" s="87"/>
      <c r="W66" s="87"/>
      <c r="X66" s="87"/>
      <c r="Y66" s="87"/>
      <c r="Z66" s="87"/>
      <c r="AA66" s="87"/>
      <c r="AB66" s="87"/>
      <c r="AC66" s="87"/>
      <c r="AD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6"/>
      <c r="J67" s="86"/>
      <c r="K67" s="86"/>
      <c r="L67" s="87"/>
      <c r="M67" s="87"/>
      <c r="N67" s="87"/>
      <c r="O67" s="87"/>
      <c r="P67" s="87"/>
      <c r="Q67" s="87"/>
      <c r="R67" s="87"/>
      <c r="S67" s="87"/>
      <c r="T67" s="138"/>
      <c r="U67" s="87"/>
      <c r="V67" s="87"/>
      <c r="W67" s="87"/>
      <c r="X67" s="87"/>
      <c r="Y67" s="87"/>
      <c r="Z67" s="87"/>
      <c r="AA67" s="87"/>
      <c r="AB67" s="87"/>
      <c r="AC67" s="87"/>
      <c r="AD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6"/>
      <c r="J68" s="86"/>
      <c r="K68" s="86"/>
      <c r="L68" s="87"/>
      <c r="M68" s="87"/>
      <c r="N68" s="87"/>
      <c r="O68" s="87"/>
      <c r="P68" s="87"/>
      <c r="Q68" s="87"/>
      <c r="R68" s="87"/>
      <c r="S68" s="87"/>
      <c r="T68" s="138"/>
      <c r="U68" s="87"/>
      <c r="V68" s="87"/>
      <c r="W68" s="87"/>
      <c r="X68" s="87"/>
      <c r="Y68" s="87"/>
      <c r="Z68" s="87"/>
      <c r="AA68" s="87"/>
      <c r="AB68" s="87"/>
      <c r="AC68" s="87"/>
      <c r="AD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6"/>
      <c r="J69" s="86"/>
      <c r="K69" s="86"/>
      <c r="L69" s="87"/>
      <c r="M69" s="87"/>
      <c r="N69" s="87"/>
      <c r="O69" s="87"/>
      <c r="P69" s="87"/>
      <c r="Q69" s="87"/>
      <c r="R69" s="87"/>
      <c r="S69" s="87"/>
      <c r="T69" s="138"/>
      <c r="U69" s="87"/>
      <c r="V69" s="87"/>
      <c r="W69" s="87"/>
      <c r="X69" s="87"/>
      <c r="Y69" s="87"/>
      <c r="Z69" s="87"/>
      <c r="AA69" s="87"/>
      <c r="AB69" s="87"/>
      <c r="AC69" s="87"/>
      <c r="AD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6"/>
      <c r="J70" s="86"/>
      <c r="K70" s="86"/>
      <c r="L70" s="87"/>
      <c r="M70" s="87"/>
      <c r="N70" s="87"/>
      <c r="O70" s="87"/>
      <c r="P70" s="87"/>
      <c r="Q70" s="87"/>
      <c r="R70" s="87"/>
      <c r="S70" s="87"/>
      <c r="T70" s="138"/>
      <c r="U70" s="87"/>
      <c r="V70" s="87"/>
      <c r="W70" s="87"/>
      <c r="X70" s="87"/>
      <c r="Y70" s="87"/>
      <c r="Z70" s="87"/>
      <c r="AA70" s="87"/>
      <c r="AB70" s="87"/>
      <c r="AC70" s="87"/>
      <c r="AD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6"/>
      <c r="J71" s="86"/>
      <c r="K71" s="86"/>
      <c r="L71" s="87"/>
      <c r="M71" s="87"/>
      <c r="N71" s="87"/>
      <c r="O71" s="87"/>
      <c r="P71" s="87"/>
      <c r="Q71" s="87"/>
      <c r="R71" s="87"/>
      <c r="S71" s="87"/>
      <c r="T71" s="138"/>
      <c r="U71" s="87"/>
      <c r="V71" s="87"/>
      <c r="W71" s="87"/>
      <c r="X71" s="87"/>
      <c r="Y71" s="87"/>
      <c r="Z71" s="87"/>
      <c r="AA71" s="87"/>
      <c r="AB71" s="87"/>
      <c r="AC71" s="87"/>
      <c r="AD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6"/>
      <c r="J72" s="86"/>
      <c r="K72" s="86"/>
      <c r="L72" s="87"/>
      <c r="M72" s="87"/>
      <c r="N72" s="87"/>
      <c r="O72" s="87"/>
      <c r="P72" s="87"/>
      <c r="Q72" s="87"/>
      <c r="R72" s="87"/>
      <c r="S72" s="87"/>
      <c r="T72" s="138"/>
      <c r="U72" s="87"/>
      <c r="V72" s="87"/>
      <c r="W72" s="87"/>
      <c r="X72" s="87"/>
      <c r="Y72" s="87"/>
      <c r="Z72" s="87"/>
      <c r="AA72" s="87"/>
      <c r="AB72" s="87"/>
      <c r="AC72" s="87"/>
      <c r="AD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6"/>
      <c r="J73" s="86"/>
      <c r="K73" s="86"/>
      <c r="L73" s="87"/>
      <c r="M73" s="87"/>
      <c r="N73" s="87"/>
      <c r="O73" s="87"/>
      <c r="P73" s="87"/>
      <c r="Q73" s="87"/>
      <c r="R73" s="87"/>
      <c r="S73" s="87"/>
      <c r="T73" s="138"/>
      <c r="U73" s="87"/>
      <c r="V73" s="87"/>
      <c r="W73" s="87"/>
      <c r="X73" s="87"/>
      <c r="Y73" s="87"/>
      <c r="Z73" s="87"/>
      <c r="AA73" s="87"/>
      <c r="AB73" s="87"/>
      <c r="AC73" s="87"/>
      <c r="AD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6"/>
      <c r="J74" s="86"/>
      <c r="K74" s="86"/>
      <c r="L74" s="87"/>
      <c r="M74" s="87"/>
      <c r="N74" s="87"/>
      <c r="O74" s="87"/>
      <c r="P74" s="87"/>
      <c r="Q74" s="87"/>
      <c r="R74" s="87"/>
      <c r="S74" s="87"/>
      <c r="T74" s="138"/>
      <c r="U74" s="87"/>
      <c r="V74" s="87"/>
      <c r="W74" s="87"/>
      <c r="X74" s="87"/>
      <c r="Y74" s="87"/>
      <c r="Z74" s="87"/>
      <c r="AA74" s="87"/>
      <c r="AB74" s="87"/>
      <c r="AC74" s="87"/>
      <c r="AD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6"/>
      <c r="J75" s="86"/>
      <c r="K75" s="86"/>
      <c r="L75" s="87"/>
      <c r="M75" s="87"/>
      <c r="N75" s="87"/>
      <c r="O75" s="87"/>
      <c r="P75" s="87"/>
      <c r="Q75" s="87"/>
      <c r="R75" s="87"/>
      <c r="S75" s="87"/>
      <c r="T75" s="138"/>
      <c r="U75" s="87"/>
      <c r="V75" s="87"/>
      <c r="W75" s="87"/>
      <c r="X75" s="87"/>
      <c r="Y75" s="87"/>
      <c r="Z75" s="87"/>
      <c r="AA75" s="87"/>
      <c r="AB75" s="87"/>
      <c r="AC75" s="87"/>
      <c r="AD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6"/>
      <c r="J76" s="86"/>
      <c r="K76" s="86"/>
      <c r="L76" s="87"/>
      <c r="M76" s="87"/>
      <c r="N76" s="87"/>
      <c r="O76" s="87"/>
      <c r="P76" s="87"/>
      <c r="Q76" s="87"/>
      <c r="R76" s="87"/>
      <c r="S76" s="87"/>
      <c r="T76" s="138"/>
      <c r="U76" s="87"/>
      <c r="V76" s="87"/>
      <c r="W76" s="87"/>
      <c r="X76" s="87"/>
      <c r="Y76" s="87"/>
      <c r="Z76" s="87"/>
      <c r="AA76" s="87"/>
      <c r="AB76" s="87"/>
      <c r="AC76" s="87"/>
      <c r="AD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6"/>
      <c r="J77" s="86"/>
      <c r="K77" s="86"/>
      <c r="L77" s="87"/>
      <c r="M77" s="87"/>
      <c r="N77" s="87"/>
      <c r="O77" s="87"/>
      <c r="P77" s="87"/>
      <c r="Q77" s="87"/>
      <c r="R77" s="87"/>
      <c r="S77" s="87"/>
      <c r="T77" s="138"/>
      <c r="U77" s="87"/>
      <c r="V77" s="87"/>
      <c r="W77" s="87"/>
      <c r="X77" s="87"/>
      <c r="Y77" s="87"/>
      <c r="Z77" s="87"/>
      <c r="AA77" s="87"/>
      <c r="AB77" s="87"/>
      <c r="AC77" s="87"/>
      <c r="AD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6"/>
      <c r="J78" s="86"/>
      <c r="K78" s="86"/>
      <c r="L78" s="87"/>
      <c r="M78" s="87"/>
      <c r="N78" s="87"/>
      <c r="O78" s="87"/>
      <c r="P78" s="87"/>
      <c r="Q78" s="87"/>
      <c r="R78" s="87"/>
      <c r="S78" s="87"/>
      <c r="T78" s="138"/>
      <c r="U78" s="87"/>
      <c r="V78" s="87"/>
      <c r="W78" s="87"/>
      <c r="X78" s="87"/>
      <c r="Y78" s="87"/>
      <c r="Z78" s="87"/>
      <c r="AA78" s="87"/>
      <c r="AB78" s="87"/>
      <c r="AC78" s="87"/>
      <c r="AD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6"/>
      <c r="J79" s="86"/>
      <c r="K79" s="86"/>
      <c r="L79" s="87"/>
      <c r="M79" s="87"/>
      <c r="N79" s="87"/>
      <c r="O79" s="87"/>
      <c r="P79" s="87"/>
      <c r="Q79" s="87"/>
      <c r="R79" s="87"/>
      <c r="S79" s="87"/>
      <c r="T79" s="138"/>
      <c r="U79" s="87"/>
      <c r="V79" s="87"/>
      <c r="W79" s="87"/>
      <c r="X79" s="87"/>
      <c r="Y79" s="87"/>
      <c r="Z79" s="87"/>
      <c r="AA79" s="87"/>
      <c r="AB79" s="87"/>
      <c r="AC79" s="87"/>
      <c r="AD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6"/>
      <c r="J80" s="86"/>
      <c r="K80" s="86"/>
      <c r="L80" s="87"/>
      <c r="M80" s="87"/>
      <c r="N80" s="87"/>
      <c r="O80" s="87"/>
      <c r="P80" s="87"/>
      <c r="Q80" s="87"/>
      <c r="R80" s="87"/>
      <c r="S80" s="87"/>
      <c r="T80" s="138"/>
      <c r="U80" s="87"/>
      <c r="V80" s="87"/>
      <c r="W80" s="87"/>
      <c r="X80" s="87"/>
      <c r="Y80" s="87"/>
      <c r="Z80" s="87"/>
      <c r="AA80" s="87"/>
      <c r="AB80" s="87"/>
      <c r="AC80" s="87"/>
      <c r="AD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6"/>
      <c r="J81" s="86"/>
      <c r="K81" s="86"/>
      <c r="L81" s="87"/>
      <c r="M81" s="87"/>
      <c r="N81" s="87"/>
      <c r="O81" s="87"/>
      <c r="P81" s="87"/>
      <c r="Q81" s="87"/>
      <c r="R81" s="87"/>
      <c r="S81" s="87"/>
      <c r="T81" s="138"/>
      <c r="U81" s="87"/>
      <c r="V81" s="87"/>
      <c r="W81" s="87"/>
      <c r="X81" s="87"/>
      <c r="Y81" s="87"/>
      <c r="Z81" s="87"/>
      <c r="AA81" s="87"/>
      <c r="AB81" s="87"/>
      <c r="AC81" s="87"/>
      <c r="AD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6"/>
      <c r="J82" s="86"/>
      <c r="K82" s="86"/>
      <c r="L82" s="87"/>
      <c r="M82" s="87"/>
      <c r="N82" s="87"/>
      <c r="O82" s="87"/>
      <c r="P82" s="87"/>
      <c r="Q82" s="87"/>
      <c r="R82" s="87"/>
      <c r="S82" s="87"/>
      <c r="T82" s="138"/>
      <c r="U82" s="87"/>
      <c r="V82" s="87"/>
      <c r="W82" s="87"/>
      <c r="X82" s="87"/>
      <c r="Y82" s="87"/>
      <c r="Z82" s="87"/>
      <c r="AA82" s="87"/>
      <c r="AB82" s="87"/>
      <c r="AC82" s="87"/>
      <c r="AD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6"/>
      <c r="J83" s="86"/>
      <c r="K83" s="86"/>
      <c r="L83" s="87"/>
      <c r="M83" s="87"/>
      <c r="N83" s="87"/>
      <c r="O83" s="87"/>
      <c r="P83" s="87"/>
      <c r="Q83" s="87"/>
      <c r="R83" s="87"/>
      <c r="S83" s="87"/>
      <c r="T83" s="138"/>
      <c r="U83" s="87"/>
      <c r="V83" s="87"/>
      <c r="W83" s="87"/>
      <c r="X83" s="87"/>
      <c r="Y83" s="87"/>
      <c r="Z83" s="87"/>
      <c r="AA83" s="87"/>
      <c r="AB83" s="87"/>
      <c r="AC83" s="87"/>
      <c r="AD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6"/>
      <c r="J84" s="86"/>
      <c r="K84" s="86"/>
      <c r="L84" s="87"/>
      <c r="M84" s="87"/>
      <c r="N84" s="87"/>
      <c r="O84" s="87"/>
      <c r="P84" s="87"/>
      <c r="Q84" s="87"/>
      <c r="R84" s="87"/>
      <c r="S84" s="87"/>
      <c r="T84" s="138"/>
      <c r="U84" s="87"/>
      <c r="V84" s="87"/>
      <c r="W84" s="87"/>
      <c r="X84" s="87"/>
      <c r="Y84" s="87"/>
      <c r="Z84" s="87"/>
      <c r="AA84" s="87"/>
      <c r="AB84" s="87"/>
      <c r="AC84" s="87"/>
      <c r="AD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6"/>
      <c r="J85" s="86"/>
      <c r="K85" s="86"/>
      <c r="L85" s="87"/>
      <c r="M85" s="87"/>
      <c r="N85" s="87"/>
      <c r="O85" s="87"/>
      <c r="P85" s="87"/>
      <c r="Q85" s="87"/>
      <c r="R85" s="87"/>
      <c r="S85" s="87"/>
      <c r="T85" s="138"/>
      <c r="U85" s="87"/>
      <c r="V85" s="87"/>
      <c r="W85" s="87"/>
      <c r="X85" s="87"/>
      <c r="Y85" s="87"/>
      <c r="Z85" s="87"/>
      <c r="AA85" s="87"/>
      <c r="AB85" s="87"/>
      <c r="AC85" s="87"/>
      <c r="AD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6"/>
      <c r="J86" s="86"/>
      <c r="K86" s="86"/>
      <c r="L86" s="87"/>
      <c r="M86" s="87"/>
      <c r="N86" s="87"/>
      <c r="O86" s="87"/>
      <c r="P86" s="87"/>
      <c r="Q86" s="87"/>
      <c r="R86" s="87"/>
      <c r="S86" s="87"/>
      <c r="T86" s="138"/>
      <c r="U86" s="87"/>
      <c r="V86" s="87"/>
      <c r="W86" s="87"/>
      <c r="X86" s="87"/>
      <c r="Y86" s="87"/>
      <c r="Z86" s="87"/>
      <c r="AA86" s="87"/>
      <c r="AB86" s="87"/>
      <c r="AC86" s="87"/>
      <c r="AD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138"/>
      <c r="U87" s="87"/>
      <c r="V87" s="87"/>
      <c r="W87" s="87"/>
      <c r="X87" s="87"/>
      <c r="Y87" s="87"/>
      <c r="Z87" s="87"/>
      <c r="AA87" s="87"/>
      <c r="AB87" s="87"/>
      <c r="AC87" s="87"/>
      <c r="AD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138"/>
      <c r="U88" s="87"/>
      <c r="V88" s="87"/>
      <c r="W88" s="87"/>
      <c r="X88" s="87"/>
      <c r="Y88" s="87"/>
      <c r="Z88" s="87"/>
      <c r="AA88" s="87"/>
      <c r="AB88" s="87"/>
      <c r="AC88" s="87"/>
      <c r="AD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138"/>
      <c r="U89" s="87"/>
      <c r="V89" s="87"/>
      <c r="W89" s="87"/>
      <c r="X89" s="87"/>
      <c r="Y89" s="87"/>
      <c r="Z89" s="87"/>
      <c r="AA89" s="87"/>
      <c r="AB89" s="87"/>
      <c r="AC89" s="87"/>
      <c r="AD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138"/>
      <c r="U90" s="86"/>
      <c r="V90" s="86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138"/>
      <c r="U91" s="86"/>
      <c r="V91" s="86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138"/>
      <c r="U92" s="86"/>
      <c r="V92" s="86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138"/>
      <c r="U93" s="86"/>
      <c r="V93" s="86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138"/>
      <c r="U94" s="86"/>
      <c r="V94" s="86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138"/>
      <c r="U95" s="86"/>
      <c r="V95" s="86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138"/>
      <c r="U96" s="86"/>
      <c r="V96" s="86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138"/>
      <c r="U97" s="86"/>
      <c r="V97" s="86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138"/>
      <c r="U98" s="86"/>
      <c r="V98" s="86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138"/>
      <c r="U99" s="86"/>
      <c r="V99" s="86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138"/>
      <c r="U100" s="86"/>
      <c r="V100" s="86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138"/>
      <c r="U101" s="86"/>
      <c r="V101" s="86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138"/>
      <c r="U102" s="86"/>
      <c r="V102" s="86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138"/>
      <c r="U103" s="86"/>
      <c r="V103" s="86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138"/>
      <c r="U104" s="86"/>
      <c r="V104" s="86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138"/>
      <c r="U105" s="86"/>
      <c r="V105" s="86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138"/>
      <c r="U106" s="86"/>
      <c r="V106" s="86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138"/>
      <c r="U107" s="86"/>
      <c r="V107" s="86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138"/>
      <c r="U108" s="86"/>
      <c r="V108" s="86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138"/>
      <c r="U109" s="86"/>
      <c r="V109" s="86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138"/>
      <c r="U110" s="86"/>
      <c r="V110" s="86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138"/>
      <c r="U111" s="86"/>
      <c r="V111" s="86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138"/>
      <c r="U112" s="86"/>
      <c r="V112" s="86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138"/>
      <c r="U113" s="86"/>
      <c r="V113" s="86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138"/>
      <c r="U114" s="86"/>
      <c r="V114" s="86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138"/>
      <c r="U115" s="86"/>
      <c r="V115" s="86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138"/>
      <c r="U116" s="86"/>
      <c r="V116" s="86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138"/>
      <c r="U117" s="86"/>
      <c r="V117" s="86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138"/>
      <c r="U118" s="86"/>
      <c r="V118" s="86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138"/>
      <c r="U119" s="86"/>
      <c r="V119" s="86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138"/>
      <c r="U120" s="86"/>
      <c r="V120" s="86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138"/>
      <c r="U121" s="86"/>
      <c r="V121" s="86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138"/>
      <c r="U122" s="86"/>
      <c r="V122" s="86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138"/>
      <c r="U123" s="86"/>
      <c r="V123" s="86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138"/>
      <c r="U124" s="86"/>
      <c r="V124" s="86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138"/>
      <c r="U125" s="86"/>
      <c r="V125" s="86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138"/>
      <c r="U126" s="86"/>
      <c r="V126" s="86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138"/>
      <c r="U127" s="86"/>
      <c r="V127" s="86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138"/>
      <c r="U128" s="86"/>
      <c r="V128" s="86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138"/>
      <c r="U129" s="86"/>
      <c r="V129" s="86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138"/>
      <c r="U130" s="86"/>
      <c r="V130" s="86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138"/>
      <c r="U131" s="86"/>
      <c r="V131" s="86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138"/>
      <c r="U132" s="86"/>
      <c r="V132" s="86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138"/>
      <c r="U133" s="86"/>
      <c r="V133" s="86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138"/>
      <c r="U134" s="86"/>
      <c r="V134" s="86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138"/>
      <c r="U135" s="86"/>
      <c r="V135" s="86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138"/>
      <c r="U136" s="86"/>
      <c r="V136" s="86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138"/>
      <c r="U137" s="86"/>
      <c r="V137" s="86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138"/>
      <c r="U138" s="86"/>
      <c r="V138" s="86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138"/>
      <c r="U139" s="86"/>
      <c r="V139" s="86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138"/>
      <c r="U140" s="86"/>
      <c r="V140" s="86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138"/>
      <c r="U141" s="86"/>
      <c r="V141" s="86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138"/>
      <c r="U142" s="86"/>
      <c r="V142" s="86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138"/>
      <c r="U143" s="86"/>
      <c r="V143" s="86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138"/>
      <c r="U144" s="86"/>
      <c r="V144" s="86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138"/>
      <c r="U145" s="86"/>
      <c r="V145" s="86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138"/>
      <c r="U146" s="86"/>
      <c r="V146" s="86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138"/>
      <c r="U147" s="86"/>
      <c r="V147" s="86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138"/>
      <c r="U148" s="86"/>
      <c r="V148" s="86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138"/>
      <c r="U149" s="86"/>
      <c r="V149" s="86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138"/>
      <c r="U150" s="86"/>
      <c r="V150" s="86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138"/>
      <c r="U151" s="86"/>
      <c r="V151" s="86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138"/>
      <c r="U152" s="86"/>
      <c r="V152" s="86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138"/>
      <c r="U153" s="86"/>
      <c r="V153" s="86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138"/>
      <c r="U154" s="86"/>
      <c r="V154" s="86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138"/>
      <c r="U155" s="86"/>
      <c r="V155" s="86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138"/>
      <c r="U156" s="86"/>
      <c r="V156" s="86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138"/>
      <c r="U157" s="86"/>
      <c r="V157" s="86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138"/>
      <c r="U158" s="86"/>
      <c r="V158" s="86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138"/>
      <c r="U159" s="86"/>
      <c r="V159" s="86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138"/>
      <c r="U160" s="86"/>
      <c r="V160" s="86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138"/>
      <c r="U161" s="86"/>
      <c r="V161" s="86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138"/>
      <c r="U162" s="86"/>
      <c r="V162" s="86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138"/>
      <c r="U163" s="86"/>
      <c r="V163" s="86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138"/>
      <c r="U164" s="86"/>
      <c r="V164" s="86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138"/>
      <c r="U165" s="86"/>
      <c r="V165" s="86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138"/>
      <c r="U166" s="86"/>
      <c r="V166" s="86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138"/>
      <c r="U167" s="86"/>
      <c r="V167" s="86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138"/>
      <c r="U168" s="86"/>
      <c r="V168" s="86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138"/>
      <c r="U169" s="86"/>
      <c r="V169" s="86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138"/>
      <c r="U170" s="86"/>
      <c r="V170" s="86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138"/>
      <c r="U171" s="86"/>
      <c r="V171" s="86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138"/>
      <c r="U172" s="86"/>
      <c r="V172" s="86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138"/>
      <c r="U173" s="86"/>
      <c r="V173" s="86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138"/>
      <c r="U174" s="86"/>
      <c r="V174" s="86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138"/>
      <c r="U175" s="86"/>
      <c r="V175" s="86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138"/>
      <c r="U176" s="86"/>
      <c r="V176" s="86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138"/>
      <c r="U177" s="86"/>
      <c r="V177" s="86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138"/>
      <c r="U178" s="86"/>
      <c r="V178" s="86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138"/>
      <c r="U179" s="86"/>
      <c r="V179" s="86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138"/>
      <c r="U180" s="86"/>
      <c r="V180" s="86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138"/>
      <c r="U181" s="86"/>
      <c r="V181" s="86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138"/>
      <c r="U182" s="86"/>
      <c r="V182" s="86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138"/>
      <c r="U183" s="86"/>
      <c r="V183" s="86"/>
      <c r="W183" s="87"/>
      <c r="X183" s="87"/>
      <c r="Y183" s="87"/>
      <c r="Z183" s="87"/>
      <c r="AA183" s="87"/>
      <c r="AB183" s="87"/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138"/>
      <c r="U184" s="86"/>
      <c r="V184" s="86"/>
      <c r="W184" s="87"/>
      <c r="X184" s="87"/>
      <c r="Y184" s="87"/>
      <c r="Z184" s="87"/>
      <c r="AA184" s="87"/>
      <c r="AB184" s="87"/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138"/>
      <c r="U185" s="86"/>
      <c r="V185" s="86"/>
      <c r="W185" s="87"/>
      <c r="X185" s="87"/>
      <c r="Y185" s="87"/>
      <c r="Z185" s="87"/>
      <c r="AA185" s="87"/>
      <c r="AB185" s="87"/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138"/>
      <c r="U186" s="86"/>
      <c r="V186" s="86"/>
      <c r="W186" s="87"/>
      <c r="X186" s="87"/>
      <c r="Y186" s="87"/>
      <c r="Z186" s="87"/>
      <c r="AA186" s="87"/>
      <c r="AB186" s="87"/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138"/>
      <c r="U187" s="86"/>
      <c r="V187" s="86"/>
      <c r="W187" s="87"/>
      <c r="X187" s="87"/>
      <c r="Y187" s="87"/>
      <c r="Z187" s="87"/>
      <c r="AA187" s="87"/>
      <c r="AB187" s="87"/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138"/>
      <c r="U188" s="86"/>
      <c r="V188" s="86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138"/>
      <c r="U189" s="86"/>
      <c r="V189" s="86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138"/>
      <c r="U190" s="86"/>
      <c r="V190" s="86"/>
      <c r="W190" s="87"/>
      <c r="X190" s="87"/>
      <c r="Y190" s="87"/>
      <c r="Z190" s="87"/>
      <c r="AA190" s="87"/>
      <c r="AB190" s="87"/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138"/>
      <c r="U191" s="86"/>
      <c r="V191" s="86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138"/>
      <c r="U192" s="86"/>
      <c r="V192" s="86"/>
      <c r="W192" s="87"/>
      <c r="X192" s="87"/>
      <c r="Y192" s="87"/>
      <c r="Z192" s="87"/>
      <c r="AA192" s="87"/>
      <c r="AB192" s="87"/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138"/>
      <c r="U193" s="86"/>
      <c r="V193" s="86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138"/>
      <c r="U194" s="86"/>
      <c r="V194" s="86"/>
      <c r="W194" s="87"/>
      <c r="X194" s="87"/>
      <c r="Y194" s="87"/>
      <c r="Z194" s="87"/>
      <c r="AA194" s="87"/>
      <c r="AB194" s="87"/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138"/>
      <c r="U195" s="86"/>
      <c r="V195" s="86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138"/>
      <c r="U196" s="86"/>
      <c r="V196" s="86"/>
      <c r="W196" s="87"/>
      <c r="X196" s="87"/>
      <c r="Y196" s="87"/>
      <c r="Z196" s="87"/>
      <c r="AA196" s="87"/>
      <c r="AB196" s="87"/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138"/>
      <c r="U197" s="86"/>
      <c r="V197" s="86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138"/>
      <c r="U198" s="86"/>
      <c r="V198" s="86"/>
      <c r="W198" s="87"/>
      <c r="X198" s="87"/>
      <c r="Y198" s="87"/>
      <c r="Z198" s="87"/>
      <c r="AA198" s="87"/>
      <c r="AB198" s="87"/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138"/>
      <c r="U199" s="86"/>
      <c r="V199" s="86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138"/>
      <c r="U200" s="86"/>
      <c r="V200" s="86"/>
      <c r="W200" s="87"/>
      <c r="X200" s="87"/>
      <c r="Y200" s="87"/>
      <c r="Z200" s="87"/>
      <c r="AA200" s="87"/>
      <c r="AB200" s="87"/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138"/>
      <c r="U201" s="86"/>
      <c r="V201" s="86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138"/>
      <c r="U202" s="86"/>
      <c r="V202" s="86"/>
      <c r="W202" s="87"/>
      <c r="X202" s="87"/>
      <c r="Y202" s="87"/>
      <c r="Z202" s="87"/>
      <c r="AA202" s="87"/>
      <c r="AB202" s="87"/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138"/>
      <c r="U203" s="86"/>
      <c r="V203" s="86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138"/>
      <c r="U204" s="86"/>
      <c r="V204" s="86"/>
      <c r="W204" s="87"/>
      <c r="X204" s="87"/>
      <c r="Y204" s="87"/>
      <c r="Z204" s="87"/>
      <c r="AA204" s="87"/>
      <c r="AB204" s="87"/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138"/>
      <c r="U205" s="86"/>
      <c r="V205" s="86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138"/>
      <c r="U206" s="86"/>
      <c r="V206" s="86"/>
      <c r="W206" s="87"/>
      <c r="X206" s="87"/>
      <c r="Y206" s="87"/>
      <c r="Z206" s="87"/>
      <c r="AA206" s="87"/>
      <c r="AB206" s="87"/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138"/>
      <c r="U207" s="86"/>
      <c r="V207" s="86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138"/>
      <c r="U208" s="86"/>
      <c r="V208" s="86"/>
      <c r="W208" s="87"/>
      <c r="X208" s="87"/>
      <c r="Y208" s="87"/>
      <c r="Z208" s="87"/>
      <c r="AA208" s="87"/>
      <c r="AB208" s="87"/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138"/>
      <c r="U209" s="86"/>
      <c r="V209" s="8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138"/>
      <c r="U210" s="86"/>
      <c r="V210" s="86"/>
      <c r="W210" s="87"/>
      <c r="X210" s="87"/>
      <c r="Y210" s="87"/>
      <c r="Z210" s="87"/>
      <c r="AA210" s="87"/>
      <c r="AB210" s="87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138"/>
      <c r="U211" s="86"/>
      <c r="V211" s="86"/>
      <c r="W211" s="87"/>
      <c r="X211" s="87"/>
      <c r="Y211" s="87"/>
      <c r="Z211" s="87"/>
      <c r="AA211" s="87"/>
      <c r="AB211" s="87"/>
      <c r="AC211" s="87"/>
      <c r="AD211" s="87"/>
      <c r="AE211" s="87"/>
      <c r="AF211" s="87"/>
      <c r="AG211" s="87"/>
      <c r="AH211" s="87"/>
      <c r="AI211" s="87"/>
      <c r="AJ211" s="87"/>
      <c r="AK211" s="87"/>
      <c r="AL211" s="87"/>
      <c r="AM211" s="87"/>
      <c r="AN211" s="87"/>
      <c r="AO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138"/>
      <c r="U212" s="86"/>
      <c r="V212" s="86"/>
      <c r="W212" s="87"/>
      <c r="X212" s="87"/>
      <c r="Y212" s="87"/>
      <c r="Z212" s="87"/>
      <c r="AA212" s="87"/>
      <c r="AB212" s="87"/>
      <c r="AC212" s="87"/>
      <c r="AD212" s="87"/>
      <c r="AE212" s="87"/>
      <c r="AF212" s="87"/>
      <c r="AG212" s="87"/>
      <c r="AH212" s="87"/>
      <c r="AI212" s="87"/>
      <c r="AJ212" s="87"/>
      <c r="AK212" s="87"/>
      <c r="AL212" s="87"/>
      <c r="AM212" s="87"/>
      <c r="AN212" s="87"/>
      <c r="AO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138"/>
      <c r="U213" s="86"/>
      <c r="V213" s="86"/>
      <c r="W213" s="87"/>
      <c r="X213" s="87"/>
      <c r="Y213" s="87"/>
      <c r="Z213" s="87"/>
      <c r="AA213" s="87"/>
      <c r="AB213" s="87"/>
      <c r="AC213" s="87"/>
      <c r="AD213" s="87"/>
      <c r="AE213" s="87"/>
      <c r="AF213" s="87"/>
      <c r="AG213" s="87"/>
      <c r="AH213" s="87"/>
      <c r="AI213" s="87"/>
      <c r="AJ213" s="87"/>
      <c r="AK213" s="87"/>
      <c r="AL213" s="87"/>
      <c r="AM213" s="87"/>
      <c r="AN213" s="87"/>
      <c r="AO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138"/>
      <c r="U214" s="86"/>
      <c r="V214" s="86"/>
      <c r="W214" s="87"/>
      <c r="X214" s="87"/>
      <c r="Y214" s="87"/>
      <c r="Z214" s="87"/>
      <c r="AA214" s="87"/>
      <c r="AB214" s="87"/>
      <c r="AC214" s="87"/>
      <c r="AD214" s="87"/>
      <c r="AE214" s="87"/>
      <c r="AF214" s="87"/>
      <c r="AG214" s="87"/>
      <c r="AH214" s="87"/>
      <c r="AI214" s="87"/>
      <c r="AJ214" s="87"/>
      <c r="AK214" s="87"/>
      <c r="AL214" s="87"/>
      <c r="AM214" s="87"/>
      <c r="AN214" s="87"/>
      <c r="AO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138"/>
      <c r="U215" s="86"/>
      <c r="V215" s="86"/>
      <c r="W215" s="87"/>
      <c r="X215" s="87"/>
      <c r="Y215" s="87"/>
      <c r="Z215" s="87"/>
      <c r="AA215" s="87"/>
      <c r="AB215" s="87"/>
      <c r="AC215" s="87"/>
      <c r="AD215" s="87"/>
      <c r="AE215" s="87"/>
      <c r="AF215" s="87"/>
      <c r="AG215" s="87"/>
      <c r="AH215" s="87"/>
      <c r="AI215" s="87"/>
      <c r="AJ215" s="87"/>
      <c r="AK215" s="87"/>
      <c r="AL215" s="87"/>
      <c r="AM215" s="87"/>
      <c r="AN215" s="87"/>
      <c r="AO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138"/>
      <c r="U216" s="86"/>
      <c r="V216" s="86"/>
      <c r="W216" s="87"/>
      <c r="X216" s="87"/>
      <c r="Y216" s="87"/>
      <c r="Z216" s="87"/>
      <c r="AA216" s="87"/>
      <c r="AB216" s="87"/>
      <c r="AC216" s="87"/>
      <c r="AD216" s="87"/>
      <c r="AE216" s="87"/>
      <c r="AF216" s="87"/>
      <c r="AG216" s="87"/>
      <c r="AH216" s="87"/>
      <c r="AI216" s="87"/>
      <c r="AJ216" s="87"/>
      <c r="AK216" s="87"/>
      <c r="AL216" s="87"/>
      <c r="AM216" s="87"/>
      <c r="AN216" s="87"/>
      <c r="AO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138"/>
      <c r="U217" s="87"/>
      <c r="V217" s="87"/>
      <c r="W217" s="87"/>
      <c r="X217" s="87"/>
      <c r="Y217" s="87"/>
      <c r="Z217" s="87"/>
      <c r="AA217" s="87"/>
      <c r="AB217" s="87"/>
      <c r="AC217" s="87"/>
      <c r="AD217" s="87"/>
      <c r="AE217" s="87"/>
      <c r="AF217" s="87"/>
      <c r="AG217" s="87"/>
      <c r="AH217" s="87"/>
      <c r="AI217" s="87"/>
      <c r="AJ217" s="87"/>
      <c r="AK217" s="87"/>
      <c r="AL217" s="87"/>
      <c r="AM217" s="87"/>
      <c r="AN217" s="87"/>
      <c r="AO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138"/>
      <c r="U218" s="87"/>
      <c r="V218" s="87"/>
      <c r="W218" s="87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138"/>
      <c r="U219" s="87"/>
      <c r="V219" s="87"/>
      <c r="W219" s="87"/>
      <c r="X219" s="87"/>
      <c r="Y219" s="87"/>
      <c r="Z219" s="87"/>
      <c r="AA219" s="87"/>
      <c r="AB219" s="87"/>
      <c r="AC219" s="87"/>
      <c r="AD219" s="87"/>
      <c r="AE219" s="87"/>
      <c r="AF219" s="87"/>
      <c r="AG219" s="87"/>
      <c r="AH219" s="87"/>
      <c r="AI219" s="87"/>
      <c r="AJ219" s="87"/>
      <c r="AK219" s="87"/>
      <c r="AL219" s="87"/>
      <c r="AM219" s="87"/>
      <c r="AN219" s="87"/>
      <c r="AO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138"/>
      <c r="U220" s="87"/>
      <c r="V220" s="87"/>
      <c r="W220" s="87"/>
      <c r="X220" s="87"/>
      <c r="Y220" s="87"/>
      <c r="Z220" s="87"/>
      <c r="AA220" s="87"/>
      <c r="AB220" s="87"/>
      <c r="AC220" s="87"/>
      <c r="AD220" s="87"/>
      <c r="AE220" s="87"/>
      <c r="AF220" s="87"/>
      <c r="AG220" s="87"/>
      <c r="AH220" s="87"/>
      <c r="AI220" s="87"/>
      <c r="AJ220" s="87"/>
      <c r="AK220" s="87"/>
      <c r="AL220" s="87"/>
      <c r="AM220" s="87"/>
      <c r="AN220" s="87"/>
      <c r="AO220" s="87"/>
    </row>
    <row r="221" ht="15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138"/>
      <c r="U221" s="87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  <c r="AF221" s="87"/>
      <c r="AG221" s="87"/>
      <c r="AH221" s="87"/>
      <c r="AI221" s="87"/>
      <c r="AJ221" s="87"/>
      <c r="AK221" s="87"/>
      <c r="AL221" s="87"/>
      <c r="AM221" s="87"/>
      <c r="AN221" s="87"/>
      <c r="AO221" s="87"/>
    </row>
    <row r="222" ht="15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138"/>
      <c r="U222" s="87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  <c r="AF222" s="87"/>
      <c r="AG222" s="87"/>
      <c r="AH222" s="87"/>
      <c r="AI222" s="87"/>
      <c r="AJ222" s="87"/>
      <c r="AK222" s="87"/>
      <c r="AL222" s="87"/>
      <c r="AM222" s="87"/>
      <c r="AN222" s="87"/>
      <c r="AO222" s="87"/>
    </row>
    <row r="223" ht="15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138"/>
      <c r="U223" s="87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  <c r="AF223" s="87"/>
      <c r="AG223" s="87"/>
      <c r="AH223" s="87"/>
      <c r="AI223" s="87"/>
      <c r="AJ223" s="87"/>
      <c r="AK223" s="87"/>
      <c r="AL223" s="87"/>
      <c r="AM223" s="87"/>
      <c r="AN223" s="87"/>
      <c r="AO223" s="87"/>
    </row>
    <row r="224" ht="15.75" customHeight="1">
      <c r="A224" s="87"/>
      <c r="M224" s="87"/>
      <c r="N224" s="87"/>
      <c r="O224" s="87"/>
      <c r="P224" s="87"/>
      <c r="Q224" s="87"/>
      <c r="R224" s="87"/>
      <c r="S224" s="87"/>
      <c r="T224" s="138"/>
      <c r="U224" s="87"/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  <c r="AF224" s="87"/>
      <c r="AG224" s="87"/>
      <c r="AH224" s="87"/>
      <c r="AI224" s="87"/>
      <c r="AJ224" s="87"/>
      <c r="AK224" s="87"/>
      <c r="AL224" s="87"/>
      <c r="AM224" s="87"/>
      <c r="AN224" s="87"/>
      <c r="AO224" s="87"/>
    </row>
    <row r="225" ht="15.75" customHeight="1">
      <c r="A225" s="87"/>
      <c r="M225" s="87"/>
      <c r="N225" s="87"/>
      <c r="O225" s="87"/>
      <c r="P225" s="87"/>
      <c r="Q225" s="87"/>
      <c r="R225" s="87"/>
      <c r="S225" s="87"/>
      <c r="T225" s="138"/>
      <c r="U225" s="87"/>
      <c r="V225" s="87"/>
      <c r="W225" s="87"/>
      <c r="X225" s="87"/>
      <c r="Y225" s="87"/>
      <c r="Z225" s="87"/>
      <c r="AA225" s="87"/>
      <c r="AB225" s="87"/>
      <c r="AC225" s="87"/>
      <c r="AD225" s="87"/>
      <c r="AE225" s="87"/>
      <c r="AF225" s="87"/>
      <c r="AG225" s="87"/>
      <c r="AH225" s="87"/>
      <c r="AI225" s="87"/>
      <c r="AJ225" s="87"/>
      <c r="AK225" s="87"/>
      <c r="AL225" s="87"/>
      <c r="AM225" s="87"/>
      <c r="AN225" s="87"/>
      <c r="AO225" s="87"/>
    </row>
    <row r="226" ht="15.75" customHeight="1">
      <c r="A226" s="87"/>
      <c r="M226" s="87"/>
      <c r="N226" s="87"/>
      <c r="O226" s="87"/>
      <c r="P226" s="87"/>
      <c r="Q226" s="87"/>
      <c r="R226" s="87"/>
      <c r="S226" s="87"/>
      <c r="T226" s="138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</row>
    <row r="227" ht="15.75" customHeight="1">
      <c r="T227" s="58"/>
    </row>
    <row r="228" ht="15.75" customHeight="1">
      <c r="T228" s="58"/>
    </row>
    <row r="229" ht="15.75" customHeight="1">
      <c r="T229" s="58"/>
    </row>
    <row r="230" ht="15.75" customHeight="1">
      <c r="T230" s="58"/>
    </row>
    <row r="231" ht="15.75" customHeight="1">
      <c r="T231" s="58"/>
    </row>
    <row r="232" ht="15.75" customHeight="1">
      <c r="T232" s="58"/>
    </row>
    <row r="233" ht="15.75" customHeight="1">
      <c r="T233" s="58"/>
    </row>
    <row r="234" ht="15.75" customHeight="1">
      <c r="T234" s="58"/>
    </row>
    <row r="235" ht="15.75" customHeight="1">
      <c r="T235" s="58"/>
    </row>
    <row r="236" ht="15.75" customHeight="1">
      <c r="T236" s="58"/>
    </row>
    <row r="237" ht="15.75" customHeight="1">
      <c r="T237" s="58"/>
    </row>
    <row r="238" ht="15.75" customHeight="1">
      <c r="T238" s="58"/>
    </row>
    <row r="239" ht="15.75" customHeight="1">
      <c r="T239" s="58"/>
    </row>
    <row r="240" ht="15.75" customHeight="1">
      <c r="T240" s="58"/>
    </row>
    <row r="241" ht="15.75" customHeight="1">
      <c r="T241" s="58"/>
    </row>
    <row r="242" ht="15.75" customHeight="1">
      <c r="T242" s="58"/>
    </row>
    <row r="243" ht="15.75" customHeight="1">
      <c r="T243" s="58"/>
    </row>
    <row r="244" ht="15.75" customHeight="1">
      <c r="T244" s="58"/>
    </row>
    <row r="245" ht="15.75" customHeight="1">
      <c r="T245" s="58"/>
    </row>
    <row r="246" ht="15.75" customHeight="1">
      <c r="T246" s="58"/>
    </row>
    <row r="247" ht="15.75" customHeight="1">
      <c r="T247" s="58"/>
    </row>
    <row r="248" ht="15.75" customHeight="1">
      <c r="T248" s="58"/>
    </row>
    <row r="249" ht="15.75" customHeight="1">
      <c r="T249" s="58"/>
    </row>
    <row r="250" ht="15.75" customHeight="1">
      <c r="T250" s="58"/>
    </row>
    <row r="251" ht="15.75" customHeight="1">
      <c r="T251" s="58"/>
    </row>
    <row r="252" ht="15.75" customHeight="1">
      <c r="T252" s="58"/>
    </row>
    <row r="253" ht="15.75" customHeight="1">
      <c r="T253" s="58"/>
    </row>
    <row r="254" ht="15.75" customHeight="1">
      <c r="T254" s="58"/>
    </row>
    <row r="255" ht="15.75" customHeight="1">
      <c r="T255" s="58"/>
    </row>
    <row r="256" ht="15.75" customHeight="1">
      <c r="T256" s="58"/>
    </row>
    <row r="257" ht="15.75" customHeight="1">
      <c r="T257" s="58"/>
    </row>
    <row r="258" ht="15.75" customHeight="1">
      <c r="T258" s="58"/>
    </row>
    <row r="259" ht="15.75" customHeight="1">
      <c r="T259" s="58"/>
    </row>
    <row r="260" ht="15.75" customHeight="1">
      <c r="T260" s="58"/>
    </row>
    <row r="261" ht="15.75" customHeight="1">
      <c r="T261" s="58"/>
    </row>
    <row r="262" ht="15.75" customHeight="1">
      <c r="T262" s="58"/>
    </row>
    <row r="263" ht="15.75" customHeight="1">
      <c r="T263" s="58"/>
    </row>
    <row r="264" ht="15.75" customHeight="1">
      <c r="T264" s="58"/>
    </row>
    <row r="265" ht="15.75" customHeight="1">
      <c r="T265" s="58"/>
    </row>
    <row r="266" ht="15.75" customHeight="1">
      <c r="T266" s="58"/>
    </row>
    <row r="267" ht="15.75" customHeight="1">
      <c r="T267" s="58"/>
    </row>
    <row r="268" ht="15.75" customHeight="1">
      <c r="T268" s="58"/>
    </row>
    <row r="269" ht="15.75" customHeight="1">
      <c r="T269" s="58"/>
    </row>
    <row r="270" ht="15.75" customHeight="1">
      <c r="T270" s="58"/>
    </row>
    <row r="271" ht="15.75" customHeight="1">
      <c r="T271" s="58"/>
    </row>
    <row r="272" ht="15.75" customHeight="1">
      <c r="T272" s="58"/>
    </row>
    <row r="273" ht="15.75" customHeight="1">
      <c r="T273" s="58"/>
    </row>
    <row r="274" ht="15.75" customHeight="1">
      <c r="T274" s="58"/>
    </row>
    <row r="275" ht="15.75" customHeight="1">
      <c r="T275" s="58"/>
    </row>
    <row r="276" ht="15.75" customHeight="1">
      <c r="T276" s="58"/>
    </row>
    <row r="277" ht="15.75" customHeight="1">
      <c r="T277" s="58"/>
    </row>
    <row r="278" ht="15.75" customHeight="1">
      <c r="T278" s="58"/>
    </row>
    <row r="279" ht="15.75" customHeight="1">
      <c r="T279" s="58"/>
    </row>
    <row r="280" ht="15.75" customHeight="1">
      <c r="T280" s="58"/>
    </row>
    <row r="281" ht="15.75" customHeight="1">
      <c r="T281" s="58"/>
    </row>
    <row r="282" ht="15.75" customHeight="1">
      <c r="T282" s="58"/>
    </row>
    <row r="283" ht="15.75" customHeight="1">
      <c r="T283" s="58"/>
    </row>
    <row r="284" ht="15.75" customHeight="1">
      <c r="T284" s="58"/>
    </row>
    <row r="285" ht="15.75" customHeight="1">
      <c r="T285" s="58"/>
    </row>
    <row r="286" ht="15.75" customHeight="1">
      <c r="T286" s="58"/>
    </row>
    <row r="287" ht="15.75" customHeight="1">
      <c r="T287" s="58"/>
    </row>
    <row r="288" ht="15.75" customHeight="1">
      <c r="T288" s="58"/>
    </row>
    <row r="289" ht="15.75" customHeight="1">
      <c r="T289" s="58"/>
    </row>
    <row r="290" ht="15.75" customHeight="1">
      <c r="T290" s="58"/>
    </row>
    <row r="291" ht="15.75" customHeight="1">
      <c r="T291" s="58"/>
    </row>
    <row r="292" ht="15.75" customHeight="1">
      <c r="T292" s="58"/>
    </row>
    <row r="293" ht="15.75" customHeight="1">
      <c r="T293" s="58"/>
    </row>
    <row r="294" ht="15.75" customHeight="1">
      <c r="T294" s="58"/>
    </row>
    <row r="295" ht="15.75" customHeight="1">
      <c r="T295" s="58"/>
    </row>
    <row r="296" ht="15.75" customHeight="1">
      <c r="T296" s="58"/>
    </row>
    <row r="297" ht="15.75" customHeight="1">
      <c r="T297" s="58"/>
    </row>
    <row r="298" ht="15.75" customHeight="1">
      <c r="T298" s="58"/>
    </row>
    <row r="299" ht="15.75" customHeight="1">
      <c r="T299" s="58"/>
    </row>
    <row r="300" ht="15.75" customHeight="1">
      <c r="T300" s="58"/>
    </row>
    <row r="301" ht="15.75" customHeight="1">
      <c r="T301" s="58"/>
    </row>
    <row r="302" ht="15.75" customHeight="1">
      <c r="T302" s="58"/>
    </row>
    <row r="303" ht="15.75" customHeight="1">
      <c r="T303" s="58"/>
    </row>
    <row r="304" ht="15.75" customHeight="1">
      <c r="T304" s="58"/>
    </row>
    <row r="305" ht="15.75" customHeight="1">
      <c r="T305" s="58"/>
    </row>
    <row r="306" ht="15.75" customHeight="1">
      <c r="T306" s="58"/>
    </row>
    <row r="307" ht="15.75" customHeight="1">
      <c r="T307" s="58"/>
    </row>
    <row r="308" ht="15.75" customHeight="1">
      <c r="T308" s="58"/>
    </row>
    <row r="309" ht="15.75" customHeight="1">
      <c r="T309" s="58"/>
    </row>
    <row r="310" ht="15.75" customHeight="1">
      <c r="T310" s="58"/>
    </row>
    <row r="311" ht="15.75" customHeight="1">
      <c r="T311" s="58"/>
    </row>
    <row r="312" ht="15.75" customHeight="1">
      <c r="T312" s="58"/>
    </row>
    <row r="313" ht="15.75" customHeight="1">
      <c r="T313" s="58"/>
    </row>
    <row r="314" ht="15.75" customHeight="1">
      <c r="T314" s="58"/>
    </row>
    <row r="315" ht="15.75" customHeight="1">
      <c r="T315" s="58"/>
    </row>
    <row r="316" ht="15.75" customHeight="1">
      <c r="T316" s="58"/>
    </row>
    <row r="317" ht="15.75" customHeight="1">
      <c r="T317" s="58"/>
    </row>
    <row r="318" ht="15.75" customHeight="1">
      <c r="T318" s="58"/>
    </row>
    <row r="319" ht="15.75" customHeight="1">
      <c r="T319" s="58"/>
    </row>
    <row r="320" ht="15.75" customHeight="1">
      <c r="T320" s="58"/>
    </row>
    <row r="321" ht="15.75" customHeight="1">
      <c r="T321" s="58"/>
    </row>
    <row r="322" ht="15.75" customHeight="1">
      <c r="T322" s="58"/>
    </row>
    <row r="323" ht="15.75" customHeight="1">
      <c r="T323" s="58"/>
    </row>
    <row r="324" ht="15.75" customHeight="1">
      <c r="T324" s="58"/>
    </row>
    <row r="325" ht="15.75" customHeight="1">
      <c r="T325" s="58"/>
    </row>
    <row r="326" ht="15.75" customHeight="1">
      <c r="T326" s="58"/>
    </row>
    <row r="327" ht="15.75" customHeight="1">
      <c r="T327" s="58"/>
    </row>
    <row r="328" ht="15.75" customHeight="1">
      <c r="T328" s="58"/>
    </row>
    <row r="329" ht="15.75" customHeight="1">
      <c r="T329" s="58"/>
    </row>
    <row r="330" ht="15.75" customHeight="1">
      <c r="T330" s="58"/>
    </row>
    <row r="331" ht="15.75" customHeight="1">
      <c r="T331" s="58"/>
    </row>
    <row r="332" ht="15.75" customHeight="1">
      <c r="T332" s="58"/>
    </row>
    <row r="333" ht="15.75" customHeight="1">
      <c r="T333" s="58"/>
    </row>
    <row r="334" ht="15.75" customHeight="1">
      <c r="T334" s="58"/>
    </row>
    <row r="335" ht="15.75" customHeight="1">
      <c r="T335" s="58"/>
    </row>
    <row r="336" ht="15.75" customHeight="1">
      <c r="T336" s="58"/>
    </row>
    <row r="337" ht="15.75" customHeight="1">
      <c r="T337" s="58"/>
    </row>
    <row r="338" ht="15.75" customHeight="1">
      <c r="T338" s="58"/>
    </row>
    <row r="339" ht="15.75" customHeight="1">
      <c r="T339" s="58"/>
    </row>
    <row r="340" ht="15.75" customHeight="1">
      <c r="T340" s="58"/>
    </row>
    <row r="341" ht="15.75" customHeight="1">
      <c r="T341" s="58"/>
    </row>
    <row r="342" ht="15.75" customHeight="1">
      <c r="T342" s="58"/>
    </row>
    <row r="343" ht="15.75" customHeight="1">
      <c r="T343" s="58"/>
    </row>
    <row r="344" ht="15.75" customHeight="1">
      <c r="T344" s="58"/>
    </row>
    <row r="345" ht="15.75" customHeight="1">
      <c r="T345" s="58"/>
    </row>
    <row r="346" ht="15.75" customHeight="1">
      <c r="T346" s="58"/>
    </row>
    <row r="347" ht="15.75" customHeight="1">
      <c r="T347" s="58"/>
    </row>
    <row r="348" ht="15.75" customHeight="1">
      <c r="T348" s="58"/>
    </row>
    <row r="349" ht="15.75" customHeight="1">
      <c r="T349" s="58"/>
    </row>
    <row r="350" ht="15.75" customHeight="1">
      <c r="T350" s="58"/>
    </row>
    <row r="351" ht="15.75" customHeight="1">
      <c r="T351" s="58"/>
    </row>
    <row r="352" ht="15.75" customHeight="1">
      <c r="T352" s="58"/>
    </row>
    <row r="353" ht="15.75" customHeight="1">
      <c r="T353" s="58"/>
    </row>
    <row r="354" ht="15.75" customHeight="1">
      <c r="T354" s="58"/>
    </row>
    <row r="355" ht="15.75" customHeight="1">
      <c r="T355" s="58"/>
    </row>
    <row r="356" ht="15.75" customHeight="1">
      <c r="T356" s="58"/>
    </row>
    <row r="357" ht="15.75" customHeight="1">
      <c r="T357" s="58"/>
    </row>
    <row r="358" ht="15.75" customHeight="1">
      <c r="T358" s="58"/>
    </row>
    <row r="359" ht="15.75" customHeight="1">
      <c r="T359" s="58"/>
    </row>
    <row r="360" ht="15.75" customHeight="1">
      <c r="T360" s="58"/>
    </row>
    <row r="361" ht="15.75" customHeight="1">
      <c r="T361" s="58"/>
    </row>
    <row r="362" ht="15.75" customHeight="1">
      <c r="T362" s="58"/>
    </row>
    <row r="363" ht="15.75" customHeight="1">
      <c r="T363" s="58"/>
    </row>
    <row r="364" ht="15.75" customHeight="1">
      <c r="T364" s="58"/>
    </row>
    <row r="365" ht="15.75" customHeight="1">
      <c r="T365" s="58"/>
    </row>
    <row r="366" ht="15.75" customHeight="1">
      <c r="T366" s="58"/>
    </row>
    <row r="367" ht="15.75" customHeight="1">
      <c r="T367" s="58"/>
    </row>
    <row r="368" ht="15.75" customHeight="1">
      <c r="T368" s="58"/>
    </row>
    <row r="369" ht="15.75" customHeight="1">
      <c r="T369" s="58"/>
    </row>
    <row r="370" ht="15.75" customHeight="1">
      <c r="T370" s="58"/>
    </row>
    <row r="371" ht="15.75" customHeight="1">
      <c r="T371" s="58"/>
    </row>
    <row r="372" ht="15.75" customHeight="1">
      <c r="T372" s="58"/>
    </row>
    <row r="373" ht="15.75" customHeight="1">
      <c r="T373" s="58"/>
    </row>
    <row r="374" ht="15.75" customHeight="1">
      <c r="T374" s="58"/>
    </row>
    <row r="375" ht="15.75" customHeight="1">
      <c r="T375" s="58"/>
    </row>
    <row r="376" ht="15.75" customHeight="1">
      <c r="T376" s="58"/>
    </row>
    <row r="377" ht="15.75" customHeight="1">
      <c r="T377" s="58"/>
    </row>
    <row r="378" ht="15.75" customHeight="1">
      <c r="T378" s="58"/>
    </row>
    <row r="379" ht="15.75" customHeight="1">
      <c r="T379" s="58"/>
    </row>
    <row r="380" ht="15.75" customHeight="1">
      <c r="T380" s="58"/>
    </row>
    <row r="381" ht="15.75" customHeight="1">
      <c r="T381" s="58"/>
    </row>
    <row r="382" ht="15.75" customHeight="1">
      <c r="T382" s="58"/>
    </row>
    <row r="383" ht="15.75" customHeight="1">
      <c r="T383" s="58"/>
    </row>
    <row r="384" ht="15.75" customHeight="1">
      <c r="T384" s="58"/>
    </row>
    <row r="385" ht="15.75" customHeight="1">
      <c r="T385" s="58"/>
    </row>
    <row r="386" ht="15.75" customHeight="1">
      <c r="T386" s="58"/>
    </row>
    <row r="387" ht="15.75" customHeight="1">
      <c r="T387" s="58"/>
    </row>
    <row r="388" ht="15.75" customHeight="1">
      <c r="T388" s="58"/>
    </row>
    <row r="389" ht="15.75" customHeight="1">
      <c r="T389" s="58"/>
    </row>
    <row r="390" ht="15.75" customHeight="1">
      <c r="T390" s="58"/>
    </row>
    <row r="391" ht="15.75" customHeight="1">
      <c r="T391" s="58"/>
    </row>
    <row r="392" ht="15.75" customHeight="1">
      <c r="T392" s="58"/>
    </row>
    <row r="393" ht="15.75" customHeight="1">
      <c r="T393" s="58"/>
    </row>
    <row r="394" ht="15.75" customHeight="1">
      <c r="T394" s="58"/>
    </row>
    <row r="395" ht="15.75" customHeight="1">
      <c r="T395" s="58"/>
    </row>
    <row r="396" ht="15.75" customHeight="1">
      <c r="T396" s="58"/>
    </row>
    <row r="397" ht="15.75" customHeight="1">
      <c r="T397" s="58"/>
    </row>
    <row r="398" ht="15.75" customHeight="1">
      <c r="T398" s="58"/>
    </row>
    <row r="399" ht="15.75" customHeight="1">
      <c r="T399" s="58"/>
    </row>
    <row r="400" ht="15.75" customHeight="1">
      <c r="T400" s="58"/>
    </row>
    <row r="401" ht="15.75" customHeight="1">
      <c r="T401" s="58"/>
    </row>
    <row r="402" ht="15.75" customHeight="1">
      <c r="T402" s="58"/>
    </row>
    <row r="403" ht="15.75" customHeight="1">
      <c r="T403" s="58"/>
    </row>
    <row r="404" ht="15.75" customHeight="1">
      <c r="T404" s="58"/>
    </row>
    <row r="405" ht="15.75" customHeight="1">
      <c r="T405" s="58"/>
    </row>
    <row r="406" ht="15.75" customHeight="1">
      <c r="T406" s="58"/>
    </row>
    <row r="407" ht="15.75" customHeight="1">
      <c r="T407" s="58"/>
    </row>
    <row r="408" ht="15.75" customHeight="1">
      <c r="T408" s="58"/>
    </row>
    <row r="409" ht="15.75" customHeight="1">
      <c r="T409" s="58"/>
    </row>
    <row r="410" ht="15.75" customHeight="1">
      <c r="T410" s="58"/>
    </row>
    <row r="411" ht="15.75" customHeight="1">
      <c r="T411" s="58"/>
    </row>
    <row r="412" ht="15.75" customHeight="1">
      <c r="T412" s="58"/>
    </row>
    <row r="413" ht="15.75" customHeight="1">
      <c r="T413" s="58"/>
    </row>
    <row r="414" ht="15.75" customHeight="1">
      <c r="T414" s="58"/>
    </row>
    <row r="415" ht="15.75" customHeight="1">
      <c r="T415" s="58"/>
    </row>
    <row r="416" ht="15.75" customHeight="1">
      <c r="T416" s="58"/>
    </row>
    <row r="417" ht="15.75" customHeight="1">
      <c r="T417" s="58"/>
    </row>
    <row r="418" ht="15.75" customHeight="1">
      <c r="T418" s="58"/>
    </row>
    <row r="419" ht="15.75" customHeight="1">
      <c r="T419" s="58"/>
    </row>
    <row r="420" ht="15.75" customHeight="1">
      <c r="T420" s="58"/>
    </row>
    <row r="421" ht="15.75" customHeight="1">
      <c r="T421" s="58"/>
    </row>
    <row r="422" ht="15.75" customHeight="1">
      <c r="T422" s="58"/>
    </row>
    <row r="423" ht="15.75" customHeight="1">
      <c r="T423" s="58"/>
    </row>
    <row r="424" ht="15.75" customHeight="1">
      <c r="T424" s="58"/>
    </row>
    <row r="425" ht="15.75" customHeight="1">
      <c r="T425" s="58"/>
    </row>
    <row r="426" ht="15.75" customHeight="1">
      <c r="T426" s="58"/>
    </row>
    <row r="427" ht="15.75" customHeight="1">
      <c r="T427" s="58"/>
    </row>
    <row r="428" ht="15.75" customHeight="1">
      <c r="T428" s="58"/>
    </row>
    <row r="429" ht="15.75" customHeight="1">
      <c r="T429" s="58"/>
    </row>
    <row r="430" ht="15.75" customHeight="1">
      <c r="T430" s="58"/>
    </row>
    <row r="431" ht="15.75" customHeight="1">
      <c r="T431" s="58"/>
    </row>
    <row r="432" ht="15.75" customHeight="1">
      <c r="T432" s="58"/>
    </row>
    <row r="433" ht="15.75" customHeight="1">
      <c r="T433" s="58"/>
    </row>
    <row r="434" ht="15.75" customHeight="1">
      <c r="T434" s="58"/>
    </row>
    <row r="435" ht="15.75" customHeight="1">
      <c r="T435" s="58"/>
    </row>
    <row r="436" ht="15.75" customHeight="1">
      <c r="T436" s="58"/>
    </row>
    <row r="437" ht="15.75" customHeight="1">
      <c r="T437" s="58"/>
    </row>
    <row r="438" ht="15.75" customHeight="1">
      <c r="T438" s="58"/>
    </row>
    <row r="439" ht="15.75" customHeight="1">
      <c r="T439" s="58"/>
    </row>
    <row r="440" ht="15.75" customHeight="1">
      <c r="T440" s="58"/>
    </row>
    <row r="441" ht="15.75" customHeight="1">
      <c r="T441" s="58"/>
    </row>
    <row r="442" ht="15.75" customHeight="1">
      <c r="T442" s="58"/>
    </row>
    <row r="443" ht="15.75" customHeight="1">
      <c r="T443" s="58"/>
    </row>
    <row r="444" ht="15.75" customHeight="1">
      <c r="T444" s="58"/>
    </row>
    <row r="445" ht="15.75" customHeight="1">
      <c r="T445" s="58"/>
    </row>
    <row r="446" ht="15.75" customHeight="1">
      <c r="T446" s="58"/>
    </row>
    <row r="447" ht="15.75" customHeight="1">
      <c r="T447" s="58"/>
    </row>
    <row r="448" ht="15.75" customHeight="1">
      <c r="T448" s="58"/>
    </row>
    <row r="449" ht="15.75" customHeight="1">
      <c r="T449" s="58"/>
    </row>
    <row r="450" ht="15.75" customHeight="1">
      <c r="T450" s="58"/>
    </row>
    <row r="451" ht="15.75" customHeight="1">
      <c r="T451" s="58"/>
    </row>
    <row r="452" ht="15.75" customHeight="1">
      <c r="T452" s="58"/>
    </row>
    <row r="453" ht="15.75" customHeight="1">
      <c r="T453" s="58"/>
    </row>
    <row r="454" ht="15.75" customHeight="1">
      <c r="T454" s="58"/>
    </row>
    <row r="455" ht="15.75" customHeight="1">
      <c r="T455" s="58"/>
    </row>
    <row r="456" ht="15.75" customHeight="1">
      <c r="T456" s="58"/>
    </row>
    <row r="457" ht="15.75" customHeight="1">
      <c r="T457" s="58"/>
    </row>
    <row r="458" ht="15.75" customHeight="1">
      <c r="T458" s="58"/>
    </row>
    <row r="459" ht="15.75" customHeight="1">
      <c r="T459" s="58"/>
    </row>
    <row r="460" ht="15.75" customHeight="1">
      <c r="T460" s="58"/>
    </row>
    <row r="461" ht="15.75" customHeight="1">
      <c r="T461" s="58"/>
    </row>
    <row r="462" ht="15.75" customHeight="1">
      <c r="T462" s="58"/>
    </row>
    <row r="463" ht="15.75" customHeight="1">
      <c r="T463" s="58"/>
    </row>
    <row r="464" ht="15.75" customHeight="1">
      <c r="T464" s="58"/>
    </row>
    <row r="465" ht="15.75" customHeight="1">
      <c r="T465" s="58"/>
    </row>
    <row r="466" ht="15.75" customHeight="1">
      <c r="T466" s="58"/>
    </row>
    <row r="467" ht="15.75" customHeight="1">
      <c r="T467" s="58"/>
    </row>
    <row r="468" ht="15.75" customHeight="1">
      <c r="T468" s="58"/>
    </row>
    <row r="469" ht="15.75" customHeight="1">
      <c r="T469" s="58"/>
    </row>
    <row r="470" ht="15.75" customHeight="1">
      <c r="T470" s="58"/>
    </row>
    <row r="471" ht="15.75" customHeight="1">
      <c r="T471" s="58"/>
    </row>
    <row r="472" ht="15.75" customHeight="1">
      <c r="T472" s="58"/>
    </row>
    <row r="473" ht="15.75" customHeight="1">
      <c r="T473" s="58"/>
    </row>
    <row r="474" ht="15.75" customHeight="1">
      <c r="T474" s="58"/>
    </row>
    <row r="475" ht="15.75" customHeight="1">
      <c r="T475" s="58"/>
    </row>
    <row r="476" ht="15.75" customHeight="1">
      <c r="T476" s="58"/>
    </row>
    <row r="477" ht="15.75" customHeight="1">
      <c r="T477" s="58"/>
    </row>
    <row r="478" ht="15.75" customHeight="1">
      <c r="T478" s="58"/>
    </row>
    <row r="479" ht="15.75" customHeight="1">
      <c r="T479" s="58"/>
    </row>
    <row r="480" ht="15.75" customHeight="1">
      <c r="T480" s="58"/>
    </row>
    <row r="481" ht="15.75" customHeight="1">
      <c r="T481" s="58"/>
    </row>
    <row r="482" ht="15.75" customHeight="1">
      <c r="T482" s="58"/>
    </row>
    <row r="483" ht="15.75" customHeight="1">
      <c r="T483" s="58"/>
    </row>
    <row r="484" ht="15.75" customHeight="1">
      <c r="T484" s="58"/>
    </row>
    <row r="485" ht="15.75" customHeight="1">
      <c r="T485" s="58"/>
    </row>
    <row r="486" ht="15.75" customHeight="1">
      <c r="T486" s="58"/>
    </row>
    <row r="487" ht="15.75" customHeight="1">
      <c r="T487" s="58"/>
    </row>
    <row r="488" ht="15.75" customHeight="1">
      <c r="T488" s="58"/>
    </row>
    <row r="489" ht="15.75" customHeight="1">
      <c r="T489" s="58"/>
    </row>
    <row r="490" ht="15.75" customHeight="1">
      <c r="T490" s="58"/>
    </row>
    <row r="491" ht="15.75" customHeight="1">
      <c r="T491" s="58"/>
    </row>
    <row r="492" ht="15.75" customHeight="1">
      <c r="T492" s="58"/>
    </row>
    <row r="493" ht="15.75" customHeight="1">
      <c r="T493" s="58"/>
    </row>
    <row r="494" ht="15.75" customHeight="1">
      <c r="T494" s="58"/>
    </row>
    <row r="495" ht="15.75" customHeight="1">
      <c r="T495" s="58"/>
    </row>
    <row r="496" ht="15.75" customHeight="1">
      <c r="T496" s="58"/>
    </row>
    <row r="497" ht="15.75" customHeight="1">
      <c r="T497" s="58"/>
    </row>
    <row r="498" ht="15.75" customHeight="1">
      <c r="T498" s="58"/>
    </row>
    <row r="499" ht="15.75" customHeight="1">
      <c r="T499" s="58"/>
    </row>
    <row r="500" ht="15.75" customHeight="1">
      <c r="T500" s="58"/>
    </row>
    <row r="501" ht="15.75" customHeight="1">
      <c r="T501" s="58"/>
    </row>
    <row r="502" ht="15.75" customHeight="1">
      <c r="T502" s="58"/>
    </row>
    <row r="503" ht="15.75" customHeight="1">
      <c r="T503" s="58"/>
    </row>
    <row r="504" ht="15.75" customHeight="1">
      <c r="T504" s="58"/>
    </row>
    <row r="505" ht="15.75" customHeight="1">
      <c r="T505" s="58"/>
    </row>
    <row r="506" ht="15.75" customHeight="1">
      <c r="T506" s="58"/>
    </row>
    <row r="507" ht="15.75" customHeight="1">
      <c r="T507" s="58"/>
    </row>
    <row r="508" ht="15.75" customHeight="1">
      <c r="T508" s="58"/>
    </row>
    <row r="509" ht="15.75" customHeight="1">
      <c r="T509" s="58"/>
    </row>
    <row r="510" ht="15.75" customHeight="1">
      <c r="T510" s="58"/>
    </row>
    <row r="511" ht="15.75" customHeight="1">
      <c r="T511" s="58"/>
    </row>
    <row r="512" ht="15.75" customHeight="1">
      <c r="T512" s="58"/>
    </row>
    <row r="513" ht="15.75" customHeight="1">
      <c r="T513" s="58"/>
    </row>
    <row r="514" ht="15.75" customHeight="1">
      <c r="T514" s="58"/>
    </row>
    <row r="515" ht="15.75" customHeight="1">
      <c r="T515" s="58"/>
    </row>
    <row r="516" ht="15.75" customHeight="1">
      <c r="T516" s="58"/>
    </row>
    <row r="517" ht="15.75" customHeight="1">
      <c r="T517" s="58"/>
    </row>
    <row r="518" ht="15.75" customHeight="1">
      <c r="T518" s="58"/>
    </row>
    <row r="519" ht="15.75" customHeight="1">
      <c r="T519" s="58"/>
    </row>
    <row r="520" ht="15.75" customHeight="1">
      <c r="T520" s="58"/>
    </row>
    <row r="521" ht="15.75" customHeight="1">
      <c r="T521" s="58"/>
    </row>
    <row r="522" ht="15.75" customHeight="1">
      <c r="T522" s="58"/>
    </row>
    <row r="523" ht="15.75" customHeight="1">
      <c r="T523" s="58"/>
    </row>
    <row r="524" ht="15.75" customHeight="1">
      <c r="T524" s="58"/>
    </row>
    <row r="525" ht="15.75" customHeight="1">
      <c r="T525" s="58"/>
    </row>
    <row r="526" ht="15.75" customHeight="1">
      <c r="T526" s="58"/>
    </row>
    <row r="527" ht="15.75" customHeight="1">
      <c r="T527" s="58"/>
    </row>
    <row r="528" ht="15.75" customHeight="1">
      <c r="T528" s="58"/>
    </row>
    <row r="529" ht="15.75" customHeight="1">
      <c r="T529" s="58"/>
    </row>
    <row r="530" ht="15.75" customHeight="1">
      <c r="T530" s="58"/>
    </row>
    <row r="531" ht="15.75" customHeight="1">
      <c r="T531" s="58"/>
    </row>
    <row r="532" ht="15.75" customHeight="1">
      <c r="T532" s="58"/>
    </row>
    <row r="533" ht="15.75" customHeight="1">
      <c r="T533" s="58"/>
    </row>
    <row r="534" ht="15.75" customHeight="1">
      <c r="T534" s="58"/>
    </row>
    <row r="535" ht="15.75" customHeight="1">
      <c r="T535" s="58"/>
    </row>
    <row r="536" ht="15.75" customHeight="1">
      <c r="T536" s="58"/>
    </row>
    <row r="537" ht="15.75" customHeight="1">
      <c r="T537" s="58"/>
    </row>
    <row r="538" ht="15.75" customHeight="1">
      <c r="T538" s="58"/>
    </row>
    <row r="539" ht="15.75" customHeight="1">
      <c r="T539" s="58"/>
    </row>
    <row r="540" ht="15.75" customHeight="1">
      <c r="T540" s="58"/>
    </row>
    <row r="541" ht="15.75" customHeight="1">
      <c r="T541" s="58"/>
    </row>
    <row r="542" ht="15.75" customHeight="1">
      <c r="T542" s="58"/>
    </row>
    <row r="543" ht="15.75" customHeight="1">
      <c r="T543" s="58"/>
    </row>
    <row r="544" ht="15.75" customHeight="1">
      <c r="T544" s="58"/>
    </row>
    <row r="545" ht="15.75" customHeight="1">
      <c r="T545" s="58"/>
    </row>
    <row r="546" ht="15.75" customHeight="1">
      <c r="T546" s="58"/>
    </row>
    <row r="547" ht="15.75" customHeight="1">
      <c r="T547" s="58"/>
    </row>
    <row r="548" ht="15.75" customHeight="1">
      <c r="T548" s="58"/>
    </row>
    <row r="549" ht="15.75" customHeight="1">
      <c r="T549" s="58"/>
    </row>
    <row r="550" ht="15.75" customHeight="1">
      <c r="T550" s="58"/>
    </row>
    <row r="551" ht="15.75" customHeight="1">
      <c r="T551" s="58"/>
    </row>
    <row r="552" ht="15.75" customHeight="1">
      <c r="T552" s="58"/>
    </row>
    <row r="553" ht="15.75" customHeight="1">
      <c r="T553" s="58"/>
    </row>
    <row r="554" ht="15.75" customHeight="1">
      <c r="T554" s="58"/>
    </row>
    <row r="555" ht="15.75" customHeight="1">
      <c r="T555" s="58"/>
    </row>
    <row r="556" ht="15.75" customHeight="1">
      <c r="T556" s="58"/>
    </row>
    <row r="557" ht="15.75" customHeight="1">
      <c r="T557" s="58"/>
    </row>
    <row r="558" ht="15.75" customHeight="1">
      <c r="T558" s="58"/>
    </row>
    <row r="559" ht="15.75" customHeight="1">
      <c r="T559" s="58"/>
    </row>
    <row r="560" ht="15.75" customHeight="1">
      <c r="T560" s="58"/>
    </row>
    <row r="561" ht="15.75" customHeight="1">
      <c r="T561" s="58"/>
    </row>
    <row r="562" ht="15.75" customHeight="1">
      <c r="T562" s="58"/>
    </row>
    <row r="563" ht="15.75" customHeight="1">
      <c r="T563" s="58"/>
    </row>
    <row r="564" ht="15.75" customHeight="1">
      <c r="T564" s="58"/>
    </row>
    <row r="565" ht="15.75" customHeight="1">
      <c r="T565" s="58"/>
    </row>
    <row r="566" ht="15.75" customHeight="1">
      <c r="T566" s="58"/>
    </row>
    <row r="567" ht="15.75" customHeight="1">
      <c r="T567" s="58"/>
    </row>
    <row r="568" ht="15.75" customHeight="1">
      <c r="T568" s="58"/>
    </row>
    <row r="569" ht="15.75" customHeight="1">
      <c r="T569" s="58"/>
    </row>
    <row r="570" ht="15.75" customHeight="1">
      <c r="T570" s="58"/>
    </row>
    <row r="571" ht="15.75" customHeight="1">
      <c r="T571" s="58"/>
    </row>
    <row r="572" ht="15.75" customHeight="1">
      <c r="T572" s="58"/>
    </row>
    <row r="573" ht="15.75" customHeight="1">
      <c r="T573" s="58"/>
    </row>
    <row r="574" ht="15.75" customHeight="1">
      <c r="T574" s="58"/>
    </row>
    <row r="575" ht="15.75" customHeight="1">
      <c r="T575" s="58"/>
    </row>
    <row r="576" ht="15.75" customHeight="1">
      <c r="T576" s="58"/>
    </row>
    <row r="577" ht="15.75" customHeight="1">
      <c r="T577" s="58"/>
    </row>
    <row r="578" ht="15.75" customHeight="1">
      <c r="T578" s="58"/>
    </row>
    <row r="579" ht="15.75" customHeight="1">
      <c r="T579" s="58"/>
    </row>
    <row r="580" ht="15.75" customHeight="1">
      <c r="T580" s="58"/>
    </row>
    <row r="581" ht="15.75" customHeight="1">
      <c r="T581" s="58"/>
    </row>
    <row r="582" ht="15.75" customHeight="1">
      <c r="T582" s="58"/>
    </row>
    <row r="583" ht="15.75" customHeight="1">
      <c r="T583" s="58"/>
    </row>
    <row r="584" ht="15.75" customHeight="1">
      <c r="T584" s="58"/>
    </row>
    <row r="585" ht="15.75" customHeight="1">
      <c r="T585" s="58"/>
    </row>
    <row r="586" ht="15.75" customHeight="1">
      <c r="T586" s="58"/>
    </row>
    <row r="587" ht="15.75" customHeight="1">
      <c r="T587" s="58"/>
    </row>
    <row r="588" ht="15.75" customHeight="1">
      <c r="T588" s="58"/>
    </row>
    <row r="589" ht="15.75" customHeight="1">
      <c r="T589" s="58"/>
    </row>
    <row r="590" ht="15.75" customHeight="1">
      <c r="T590" s="58"/>
    </row>
    <row r="591" ht="15.75" customHeight="1">
      <c r="T591" s="58"/>
    </row>
    <row r="592" ht="15.75" customHeight="1">
      <c r="T592" s="58"/>
    </row>
    <row r="593" ht="15.75" customHeight="1">
      <c r="T593" s="58"/>
    </row>
    <row r="594" ht="15.75" customHeight="1">
      <c r="T594" s="58"/>
    </row>
    <row r="595" ht="15.75" customHeight="1">
      <c r="T595" s="58"/>
    </row>
    <row r="596" ht="15.75" customHeight="1">
      <c r="T596" s="58"/>
    </row>
    <row r="597" ht="15.75" customHeight="1">
      <c r="T597" s="58"/>
    </row>
    <row r="598" ht="15.75" customHeight="1">
      <c r="T598" s="58"/>
    </row>
    <row r="599" ht="15.75" customHeight="1">
      <c r="T599" s="58"/>
    </row>
    <row r="600" ht="15.75" customHeight="1">
      <c r="T600" s="58"/>
    </row>
    <row r="601" ht="15.75" customHeight="1">
      <c r="T601" s="58"/>
    </row>
    <row r="602" ht="15.75" customHeight="1">
      <c r="T602" s="58"/>
    </row>
    <row r="603" ht="15.75" customHeight="1">
      <c r="T603" s="58"/>
    </row>
    <row r="604" ht="15.75" customHeight="1">
      <c r="T604" s="58"/>
    </row>
    <row r="605" ht="15.75" customHeight="1">
      <c r="T605" s="58"/>
    </row>
    <row r="606" ht="15.75" customHeight="1">
      <c r="T606" s="58"/>
    </row>
    <row r="607" ht="15.75" customHeight="1">
      <c r="T607" s="58"/>
    </row>
    <row r="608" ht="15.75" customHeight="1">
      <c r="T608" s="58"/>
    </row>
    <row r="609" ht="15.75" customHeight="1">
      <c r="T609" s="58"/>
    </row>
    <row r="610" ht="15.75" customHeight="1">
      <c r="T610" s="58"/>
    </row>
    <row r="611" ht="15.75" customHeight="1">
      <c r="T611" s="58"/>
    </row>
    <row r="612" ht="15.75" customHeight="1">
      <c r="T612" s="58"/>
    </row>
    <row r="613" ht="15.75" customHeight="1">
      <c r="T613" s="58"/>
    </row>
    <row r="614" ht="15.75" customHeight="1">
      <c r="T614" s="58"/>
    </row>
    <row r="615" ht="15.75" customHeight="1">
      <c r="T615" s="58"/>
    </row>
    <row r="616" ht="15.75" customHeight="1">
      <c r="T616" s="58"/>
    </row>
    <row r="617" ht="15.75" customHeight="1">
      <c r="T617" s="58"/>
    </row>
    <row r="618" ht="15.75" customHeight="1">
      <c r="T618" s="58"/>
    </row>
    <row r="619" ht="15.75" customHeight="1">
      <c r="T619" s="58"/>
    </row>
    <row r="620" ht="15.75" customHeight="1">
      <c r="T620" s="58"/>
    </row>
    <row r="621" ht="15.75" customHeight="1">
      <c r="T621" s="58"/>
    </row>
    <row r="622" ht="15.75" customHeight="1">
      <c r="T622" s="58"/>
    </row>
    <row r="623" ht="15.75" customHeight="1">
      <c r="T623" s="58"/>
    </row>
    <row r="624" ht="15.75" customHeight="1">
      <c r="T624" s="58"/>
    </row>
    <row r="625" ht="15.75" customHeight="1">
      <c r="T625" s="58"/>
    </row>
    <row r="626" ht="15.75" customHeight="1">
      <c r="T626" s="58"/>
    </row>
    <row r="627" ht="15.75" customHeight="1">
      <c r="T627" s="58"/>
    </row>
    <row r="628" ht="15.75" customHeight="1">
      <c r="T628" s="58"/>
    </row>
    <row r="629" ht="15.75" customHeight="1">
      <c r="T629" s="58"/>
    </row>
    <row r="630" ht="15.75" customHeight="1">
      <c r="T630" s="58"/>
    </row>
    <row r="631" ht="15.75" customHeight="1">
      <c r="T631" s="58"/>
    </row>
    <row r="632" ht="15.75" customHeight="1">
      <c r="T632" s="58"/>
    </row>
    <row r="633" ht="15.75" customHeight="1">
      <c r="T633" s="58"/>
    </row>
    <row r="634" ht="15.75" customHeight="1">
      <c r="T634" s="58"/>
    </row>
    <row r="635" ht="15.75" customHeight="1">
      <c r="T635" s="58"/>
    </row>
    <row r="636" ht="15.75" customHeight="1">
      <c r="T636" s="58"/>
    </row>
    <row r="637" ht="15.75" customHeight="1">
      <c r="T637" s="58"/>
    </row>
    <row r="638" ht="15.75" customHeight="1">
      <c r="T638" s="58"/>
    </row>
    <row r="639" ht="15.75" customHeight="1">
      <c r="T639" s="58"/>
    </row>
    <row r="640" ht="15.75" customHeight="1">
      <c r="T640" s="58"/>
    </row>
    <row r="641" ht="15.75" customHeight="1">
      <c r="T641" s="58"/>
    </row>
    <row r="642" ht="15.75" customHeight="1">
      <c r="T642" s="58"/>
    </row>
    <row r="643" ht="15.75" customHeight="1">
      <c r="T643" s="58"/>
    </row>
    <row r="644" ht="15.75" customHeight="1">
      <c r="T644" s="58"/>
    </row>
    <row r="645" ht="15.75" customHeight="1">
      <c r="T645" s="58"/>
    </row>
    <row r="646" ht="15.75" customHeight="1">
      <c r="T646" s="58"/>
    </row>
    <row r="647" ht="15.75" customHeight="1">
      <c r="T647" s="58"/>
    </row>
    <row r="648" ht="15.75" customHeight="1">
      <c r="T648" s="58"/>
    </row>
    <row r="649" ht="15.75" customHeight="1">
      <c r="T649" s="58"/>
    </row>
    <row r="650" ht="15.75" customHeight="1">
      <c r="T650" s="58"/>
    </row>
    <row r="651" ht="15.75" customHeight="1">
      <c r="T651" s="58"/>
    </row>
    <row r="652" ht="15.75" customHeight="1">
      <c r="T652" s="58"/>
    </row>
    <row r="653" ht="15.75" customHeight="1">
      <c r="T653" s="58"/>
    </row>
    <row r="654" ht="15.75" customHeight="1">
      <c r="T654" s="58"/>
    </row>
    <row r="655" ht="15.75" customHeight="1">
      <c r="T655" s="58"/>
    </row>
    <row r="656" ht="15.75" customHeight="1">
      <c r="T656" s="58"/>
    </row>
    <row r="657" ht="15.75" customHeight="1">
      <c r="T657" s="58"/>
    </row>
    <row r="658" ht="15.75" customHeight="1">
      <c r="T658" s="58"/>
    </row>
    <row r="659" ht="15.75" customHeight="1">
      <c r="T659" s="58"/>
    </row>
    <row r="660" ht="15.75" customHeight="1">
      <c r="T660" s="58"/>
    </row>
    <row r="661" ht="15.75" customHeight="1">
      <c r="T661" s="58"/>
    </row>
    <row r="662" ht="15.75" customHeight="1">
      <c r="T662" s="58"/>
    </row>
    <row r="663" ht="15.75" customHeight="1">
      <c r="T663" s="58"/>
    </row>
    <row r="664" ht="15.75" customHeight="1">
      <c r="T664" s="58"/>
    </row>
    <row r="665" ht="15.75" customHeight="1">
      <c r="T665" s="58"/>
    </row>
    <row r="666" ht="15.75" customHeight="1">
      <c r="T666" s="58"/>
    </row>
    <row r="667" ht="15.75" customHeight="1">
      <c r="T667" s="58"/>
    </row>
    <row r="668" ht="15.75" customHeight="1">
      <c r="T668" s="58"/>
    </row>
    <row r="669" ht="15.75" customHeight="1">
      <c r="T669" s="58"/>
    </row>
    <row r="670" ht="15.75" customHeight="1">
      <c r="T670" s="58"/>
    </row>
    <row r="671" ht="15.75" customHeight="1">
      <c r="T671" s="58"/>
    </row>
    <row r="672" ht="15.75" customHeight="1">
      <c r="T672" s="58"/>
    </row>
    <row r="673" ht="15.75" customHeight="1">
      <c r="T673" s="58"/>
    </row>
    <row r="674" ht="15.75" customHeight="1">
      <c r="T674" s="58"/>
    </row>
    <row r="675" ht="15.75" customHeight="1">
      <c r="T675" s="58"/>
    </row>
    <row r="676" ht="15.75" customHeight="1">
      <c r="T676" s="58"/>
    </row>
    <row r="677" ht="15.75" customHeight="1">
      <c r="T677" s="58"/>
    </row>
    <row r="678" ht="15.75" customHeight="1">
      <c r="T678" s="58"/>
    </row>
    <row r="679" ht="15.75" customHeight="1">
      <c r="T679" s="58"/>
    </row>
    <row r="680" ht="15.75" customHeight="1">
      <c r="T680" s="58"/>
    </row>
    <row r="681" ht="15.75" customHeight="1">
      <c r="T681" s="58"/>
    </row>
    <row r="682" ht="15.75" customHeight="1">
      <c r="T682" s="58"/>
    </row>
    <row r="683" ht="15.75" customHeight="1">
      <c r="T683" s="58"/>
    </row>
    <row r="684" ht="15.75" customHeight="1">
      <c r="T684" s="58"/>
    </row>
    <row r="685" ht="15.75" customHeight="1">
      <c r="T685" s="58"/>
    </row>
    <row r="686" ht="15.75" customHeight="1">
      <c r="T686" s="58"/>
    </row>
    <row r="687" ht="15.75" customHeight="1">
      <c r="T687" s="58"/>
    </row>
    <row r="688" ht="15.75" customHeight="1">
      <c r="T688" s="58"/>
    </row>
    <row r="689" ht="15.75" customHeight="1">
      <c r="T689" s="58"/>
    </row>
    <row r="690" ht="15.75" customHeight="1">
      <c r="T690" s="58"/>
    </row>
    <row r="691" ht="15.75" customHeight="1">
      <c r="T691" s="58"/>
    </row>
    <row r="692" ht="15.75" customHeight="1">
      <c r="T692" s="58"/>
    </row>
    <row r="693" ht="15.75" customHeight="1">
      <c r="T693" s="58"/>
    </row>
    <row r="694" ht="15.75" customHeight="1">
      <c r="T694" s="58"/>
    </row>
    <row r="695" ht="15.75" customHeight="1">
      <c r="T695" s="58"/>
    </row>
    <row r="696" ht="15.75" customHeight="1">
      <c r="T696" s="58"/>
    </row>
    <row r="697" ht="15.75" customHeight="1">
      <c r="T697" s="58"/>
    </row>
    <row r="698" ht="15.75" customHeight="1">
      <c r="T698" s="58"/>
    </row>
    <row r="699" ht="15.75" customHeight="1">
      <c r="T699" s="58"/>
    </row>
    <row r="700" ht="15.75" customHeight="1">
      <c r="T700" s="58"/>
    </row>
    <row r="701" ht="15.75" customHeight="1">
      <c r="T701" s="58"/>
    </row>
    <row r="702" ht="15.75" customHeight="1">
      <c r="T702" s="58"/>
    </row>
    <row r="703" ht="15.75" customHeight="1">
      <c r="T703" s="58"/>
    </row>
    <row r="704" ht="15.75" customHeight="1">
      <c r="T704" s="58"/>
    </row>
    <row r="705" ht="15.75" customHeight="1">
      <c r="T705" s="58"/>
    </row>
    <row r="706" ht="15.75" customHeight="1">
      <c r="T706" s="58"/>
    </row>
    <row r="707" ht="15.75" customHeight="1">
      <c r="T707" s="58"/>
    </row>
    <row r="708" ht="15.75" customHeight="1">
      <c r="T708" s="58"/>
    </row>
    <row r="709" ht="15.75" customHeight="1">
      <c r="T709" s="58"/>
    </row>
    <row r="710" ht="15.75" customHeight="1">
      <c r="T710" s="58"/>
    </row>
    <row r="711" ht="15.75" customHeight="1">
      <c r="T711" s="58"/>
    </row>
    <row r="712" ht="15.75" customHeight="1">
      <c r="T712" s="58"/>
    </row>
    <row r="713" ht="15.75" customHeight="1">
      <c r="T713" s="58"/>
    </row>
    <row r="714" ht="15.75" customHeight="1">
      <c r="T714" s="58"/>
    </row>
    <row r="715" ht="15.75" customHeight="1">
      <c r="T715" s="58"/>
    </row>
    <row r="716" ht="15.75" customHeight="1">
      <c r="T716" s="58"/>
    </row>
    <row r="717" ht="15.75" customHeight="1">
      <c r="T717" s="58"/>
    </row>
    <row r="718" ht="15.75" customHeight="1">
      <c r="T718" s="58"/>
    </row>
    <row r="719" ht="15.75" customHeight="1">
      <c r="T719" s="58"/>
    </row>
    <row r="720" ht="15.75" customHeight="1">
      <c r="T720" s="58"/>
    </row>
    <row r="721" ht="15.75" customHeight="1">
      <c r="T721" s="58"/>
    </row>
    <row r="722" ht="15.75" customHeight="1">
      <c r="T722" s="58"/>
    </row>
    <row r="723" ht="15.75" customHeight="1">
      <c r="T723" s="58"/>
    </row>
    <row r="724" ht="15.75" customHeight="1">
      <c r="T724" s="58"/>
    </row>
    <row r="725" ht="15.75" customHeight="1">
      <c r="T725" s="58"/>
    </row>
    <row r="726" ht="15.75" customHeight="1">
      <c r="T726" s="58"/>
    </row>
    <row r="727" ht="15.75" customHeight="1">
      <c r="T727" s="58"/>
    </row>
    <row r="728" ht="15.75" customHeight="1">
      <c r="T728" s="58"/>
    </row>
    <row r="729" ht="15.75" customHeight="1">
      <c r="T729" s="58"/>
    </row>
    <row r="730" ht="15.75" customHeight="1">
      <c r="T730" s="58"/>
    </row>
    <row r="731" ht="15.75" customHeight="1">
      <c r="T731" s="58"/>
    </row>
    <row r="732" ht="15.75" customHeight="1">
      <c r="T732" s="58"/>
    </row>
    <row r="733" ht="15.75" customHeight="1">
      <c r="T733" s="58"/>
    </row>
    <row r="734" ht="15.75" customHeight="1">
      <c r="T734" s="58"/>
    </row>
    <row r="735" ht="15.75" customHeight="1">
      <c r="T735" s="58"/>
    </row>
    <row r="736" ht="15.75" customHeight="1">
      <c r="T736" s="58"/>
    </row>
    <row r="737" ht="15.75" customHeight="1">
      <c r="T737" s="58"/>
    </row>
    <row r="738" ht="15.75" customHeight="1">
      <c r="T738" s="58"/>
    </row>
    <row r="739" ht="15.75" customHeight="1">
      <c r="T739" s="58"/>
    </row>
    <row r="740" ht="15.75" customHeight="1">
      <c r="T740" s="58"/>
    </row>
    <row r="741" ht="15.75" customHeight="1">
      <c r="T741" s="58"/>
    </row>
    <row r="742" ht="15.75" customHeight="1">
      <c r="T742" s="58"/>
    </row>
    <row r="743" ht="15.75" customHeight="1">
      <c r="T743" s="58"/>
    </row>
    <row r="744" ht="15.75" customHeight="1">
      <c r="T744" s="58"/>
    </row>
    <row r="745" ht="15.75" customHeight="1">
      <c r="T745" s="58"/>
    </row>
    <row r="746" ht="15.75" customHeight="1">
      <c r="T746" s="58"/>
    </row>
    <row r="747" ht="15.75" customHeight="1">
      <c r="T747" s="58"/>
    </row>
    <row r="748" ht="15.75" customHeight="1">
      <c r="T748" s="58"/>
    </row>
    <row r="749" ht="15.75" customHeight="1">
      <c r="T749" s="58"/>
    </row>
    <row r="750" ht="15.75" customHeight="1">
      <c r="T750" s="58"/>
    </row>
    <row r="751" ht="15.75" customHeight="1">
      <c r="T751" s="58"/>
    </row>
    <row r="752" ht="15.75" customHeight="1">
      <c r="T752" s="58"/>
    </row>
    <row r="753" ht="15.75" customHeight="1">
      <c r="T753" s="58"/>
    </row>
    <row r="754" ht="15.75" customHeight="1">
      <c r="T754" s="58"/>
    </row>
    <row r="755" ht="15.75" customHeight="1">
      <c r="T755" s="58"/>
    </row>
    <row r="756" ht="15.75" customHeight="1">
      <c r="T756" s="58"/>
    </row>
    <row r="757" ht="15.75" customHeight="1">
      <c r="T757" s="58"/>
    </row>
    <row r="758" ht="15.75" customHeight="1">
      <c r="T758" s="58"/>
    </row>
    <row r="759" ht="15.75" customHeight="1">
      <c r="T759" s="58"/>
    </row>
    <row r="760" ht="15.75" customHeight="1">
      <c r="T760" s="58"/>
    </row>
    <row r="761" ht="15.75" customHeight="1">
      <c r="T761" s="58"/>
    </row>
    <row r="762" ht="15.75" customHeight="1">
      <c r="T762" s="58"/>
    </row>
    <row r="763" ht="15.75" customHeight="1">
      <c r="T763" s="58"/>
    </row>
    <row r="764" ht="15.75" customHeight="1">
      <c r="T764" s="58"/>
    </row>
    <row r="765" ht="15.75" customHeight="1">
      <c r="T765" s="58"/>
    </row>
    <row r="766" ht="15.75" customHeight="1">
      <c r="T766" s="58"/>
    </row>
    <row r="767" ht="15.75" customHeight="1">
      <c r="T767" s="58"/>
    </row>
    <row r="768" ht="15.75" customHeight="1">
      <c r="T768" s="58"/>
    </row>
    <row r="769" ht="15.75" customHeight="1">
      <c r="T769" s="58"/>
    </row>
    <row r="770" ht="15.75" customHeight="1">
      <c r="T770" s="58"/>
    </row>
    <row r="771" ht="15.75" customHeight="1">
      <c r="T771" s="58"/>
    </row>
    <row r="772" ht="15.75" customHeight="1">
      <c r="T772" s="58"/>
    </row>
    <row r="773" ht="15.75" customHeight="1">
      <c r="T773" s="58"/>
    </row>
    <row r="774" ht="15.75" customHeight="1">
      <c r="T774" s="58"/>
    </row>
    <row r="775" ht="15.75" customHeight="1">
      <c r="T775" s="58"/>
    </row>
    <row r="776" ht="15.75" customHeight="1">
      <c r="T776" s="58"/>
    </row>
    <row r="777" ht="15.75" customHeight="1">
      <c r="T777" s="58"/>
    </row>
    <row r="778" ht="15.75" customHeight="1">
      <c r="T778" s="58"/>
    </row>
    <row r="779" ht="15.75" customHeight="1">
      <c r="T779" s="58"/>
    </row>
    <row r="780" ht="15.75" customHeight="1">
      <c r="T780" s="58"/>
    </row>
    <row r="781" ht="15.75" customHeight="1">
      <c r="T781" s="58"/>
    </row>
    <row r="782" ht="15.75" customHeight="1">
      <c r="T782" s="58"/>
    </row>
    <row r="783" ht="15.75" customHeight="1">
      <c r="T783" s="58"/>
    </row>
    <row r="784" ht="15.75" customHeight="1">
      <c r="T784" s="58"/>
    </row>
    <row r="785" ht="15.75" customHeight="1">
      <c r="T785" s="58"/>
    </row>
    <row r="786" ht="15.75" customHeight="1">
      <c r="T786" s="58"/>
    </row>
    <row r="787" ht="15.75" customHeight="1">
      <c r="T787" s="58"/>
    </row>
    <row r="788" ht="15.75" customHeight="1">
      <c r="T788" s="58"/>
    </row>
    <row r="789" ht="15.75" customHeight="1">
      <c r="T789" s="58"/>
    </row>
    <row r="790" ht="15.75" customHeight="1">
      <c r="T790" s="58"/>
    </row>
    <row r="791" ht="15.75" customHeight="1">
      <c r="T791" s="58"/>
    </row>
    <row r="792" ht="15.75" customHeight="1">
      <c r="T792" s="58"/>
    </row>
    <row r="793" ht="15.75" customHeight="1">
      <c r="T793" s="58"/>
    </row>
    <row r="794" ht="15.75" customHeight="1">
      <c r="T794" s="58"/>
    </row>
    <row r="795" ht="15.75" customHeight="1">
      <c r="T795" s="58"/>
    </row>
    <row r="796" ht="15.75" customHeight="1">
      <c r="T796" s="58"/>
    </row>
    <row r="797" ht="15.75" customHeight="1">
      <c r="T797" s="58"/>
    </row>
    <row r="798" ht="15.75" customHeight="1">
      <c r="T798" s="58"/>
    </row>
    <row r="799" ht="15.75" customHeight="1">
      <c r="T799" s="58"/>
    </row>
    <row r="800" ht="15.75" customHeight="1">
      <c r="T800" s="58"/>
    </row>
    <row r="801" ht="15.75" customHeight="1">
      <c r="T801" s="58"/>
    </row>
    <row r="802" ht="15.75" customHeight="1">
      <c r="T802" s="58"/>
    </row>
    <row r="803" ht="15.75" customHeight="1">
      <c r="T803" s="58"/>
    </row>
    <row r="804" ht="15.75" customHeight="1">
      <c r="T804" s="58"/>
    </row>
    <row r="805" ht="15.75" customHeight="1">
      <c r="T805" s="58"/>
    </row>
    <row r="806" ht="15.75" customHeight="1">
      <c r="T806" s="58"/>
    </row>
    <row r="807" ht="15.75" customHeight="1">
      <c r="T807" s="58"/>
    </row>
    <row r="808" ht="15.75" customHeight="1">
      <c r="T808" s="58"/>
    </row>
    <row r="809" ht="15.75" customHeight="1">
      <c r="T809" s="58"/>
    </row>
    <row r="810" ht="15.75" customHeight="1">
      <c r="T810" s="58"/>
    </row>
    <row r="811" ht="15.75" customHeight="1">
      <c r="T811" s="58"/>
    </row>
    <row r="812" ht="15.75" customHeight="1">
      <c r="T812" s="58"/>
    </row>
    <row r="813" ht="15.75" customHeight="1">
      <c r="T813" s="58"/>
    </row>
    <row r="814" ht="15.75" customHeight="1">
      <c r="T814" s="58"/>
    </row>
    <row r="815" ht="15.75" customHeight="1">
      <c r="T815" s="58"/>
    </row>
    <row r="816" ht="15.75" customHeight="1">
      <c r="T816" s="58"/>
    </row>
    <row r="817" ht="15.75" customHeight="1">
      <c r="T817" s="58"/>
    </row>
    <row r="818" ht="15.75" customHeight="1">
      <c r="T818" s="58"/>
    </row>
    <row r="819" ht="15.75" customHeight="1">
      <c r="T819" s="58"/>
    </row>
    <row r="820" ht="15.75" customHeight="1">
      <c r="T820" s="58"/>
    </row>
    <row r="821" ht="15.75" customHeight="1">
      <c r="T821" s="58"/>
    </row>
    <row r="822" ht="15.75" customHeight="1">
      <c r="T822" s="58"/>
    </row>
    <row r="823" ht="15.75" customHeight="1">
      <c r="T823" s="58"/>
    </row>
    <row r="824" ht="15.75" customHeight="1">
      <c r="T824" s="58"/>
    </row>
    <row r="825" ht="15.75" customHeight="1">
      <c r="T825" s="58"/>
    </row>
    <row r="826" ht="15.75" customHeight="1">
      <c r="T826" s="58"/>
    </row>
    <row r="827" ht="15.75" customHeight="1">
      <c r="T827" s="58"/>
    </row>
    <row r="828" ht="15.75" customHeight="1">
      <c r="T828" s="58"/>
    </row>
    <row r="829" ht="15.75" customHeight="1">
      <c r="T829" s="58"/>
    </row>
    <row r="830" ht="15.75" customHeight="1">
      <c r="T830" s="58"/>
    </row>
    <row r="831" ht="15.75" customHeight="1">
      <c r="T831" s="58"/>
    </row>
    <row r="832" ht="15.75" customHeight="1">
      <c r="T832" s="58"/>
    </row>
    <row r="833" ht="15.75" customHeight="1">
      <c r="T833" s="58"/>
    </row>
    <row r="834" ht="15.75" customHeight="1">
      <c r="T834" s="58"/>
    </row>
    <row r="835" ht="15.75" customHeight="1">
      <c r="T835" s="58"/>
    </row>
    <row r="836" ht="15.75" customHeight="1">
      <c r="T836" s="58"/>
    </row>
    <row r="837" ht="15.75" customHeight="1">
      <c r="T837" s="58"/>
    </row>
    <row r="838" ht="15.75" customHeight="1">
      <c r="T838" s="58"/>
    </row>
    <row r="839" ht="15.75" customHeight="1">
      <c r="T839" s="58"/>
    </row>
    <row r="840" ht="15.75" customHeight="1">
      <c r="T840" s="58"/>
    </row>
    <row r="841" ht="15.75" customHeight="1">
      <c r="T841" s="58"/>
    </row>
    <row r="842" ht="15.75" customHeight="1">
      <c r="T842" s="58"/>
    </row>
    <row r="843" ht="15.75" customHeight="1">
      <c r="T843" s="58"/>
    </row>
    <row r="844" ht="15.75" customHeight="1">
      <c r="T844" s="58"/>
    </row>
    <row r="845" ht="15.75" customHeight="1">
      <c r="T845" s="58"/>
    </row>
    <row r="846" ht="15.75" customHeight="1">
      <c r="T846" s="58"/>
    </row>
    <row r="847" ht="15.75" customHeight="1">
      <c r="T847" s="58"/>
    </row>
    <row r="848" ht="15.75" customHeight="1">
      <c r="T848" s="58"/>
    </row>
    <row r="849" ht="15.75" customHeight="1">
      <c r="T849" s="58"/>
    </row>
    <row r="850" ht="15.75" customHeight="1">
      <c r="T850" s="58"/>
    </row>
    <row r="851" ht="15.75" customHeight="1">
      <c r="T851" s="58"/>
    </row>
    <row r="852" ht="15.75" customHeight="1">
      <c r="T852" s="58"/>
    </row>
    <row r="853" ht="15.75" customHeight="1">
      <c r="T853" s="58"/>
    </row>
    <row r="854" ht="15.75" customHeight="1">
      <c r="T854" s="58"/>
    </row>
    <row r="855" ht="15.75" customHeight="1">
      <c r="T855" s="58"/>
    </row>
    <row r="856" ht="15.75" customHeight="1">
      <c r="T856" s="58"/>
    </row>
    <row r="857" ht="15.75" customHeight="1">
      <c r="T857" s="58"/>
    </row>
    <row r="858" ht="15.75" customHeight="1">
      <c r="T858" s="58"/>
    </row>
    <row r="859" ht="15.75" customHeight="1">
      <c r="T859" s="58"/>
    </row>
    <row r="860" ht="15.75" customHeight="1">
      <c r="T860" s="58"/>
    </row>
    <row r="861" ht="15.75" customHeight="1">
      <c r="T861" s="58"/>
    </row>
    <row r="862" ht="15.75" customHeight="1">
      <c r="T862" s="58"/>
    </row>
    <row r="863" ht="15.75" customHeight="1">
      <c r="T863" s="58"/>
    </row>
    <row r="864" ht="15.75" customHeight="1">
      <c r="T864" s="58"/>
    </row>
    <row r="865" ht="15.75" customHeight="1">
      <c r="T865" s="58"/>
    </row>
    <row r="866" ht="15.75" customHeight="1">
      <c r="T866" s="58"/>
    </row>
    <row r="867" ht="15.75" customHeight="1">
      <c r="T867" s="58"/>
    </row>
    <row r="868" ht="15.75" customHeight="1">
      <c r="T868" s="58"/>
    </row>
    <row r="869" ht="15.75" customHeight="1">
      <c r="T869" s="58"/>
    </row>
    <row r="870" ht="15.75" customHeight="1">
      <c r="T870" s="58"/>
    </row>
    <row r="871" ht="15.75" customHeight="1">
      <c r="T871" s="58"/>
    </row>
    <row r="872" ht="15.75" customHeight="1">
      <c r="T872" s="58"/>
    </row>
    <row r="873" ht="15.75" customHeight="1">
      <c r="T873" s="58"/>
    </row>
    <row r="874" ht="15.75" customHeight="1">
      <c r="T874" s="58"/>
    </row>
    <row r="875" ht="15.75" customHeight="1">
      <c r="T875" s="58"/>
    </row>
    <row r="876" ht="15.75" customHeight="1">
      <c r="T876" s="58"/>
    </row>
    <row r="877" ht="15.75" customHeight="1">
      <c r="T877" s="58"/>
    </row>
    <row r="878" ht="15.75" customHeight="1">
      <c r="T878" s="58"/>
    </row>
    <row r="879" ht="15.75" customHeight="1">
      <c r="T879" s="58"/>
    </row>
    <row r="880" ht="15.75" customHeight="1">
      <c r="T880" s="58"/>
    </row>
    <row r="881" ht="15.75" customHeight="1">
      <c r="T881" s="58"/>
    </row>
    <row r="882" ht="15.75" customHeight="1">
      <c r="T882" s="58"/>
    </row>
    <row r="883" ht="15.75" customHeight="1">
      <c r="T883" s="58"/>
    </row>
    <row r="884" ht="15.75" customHeight="1">
      <c r="T884" s="58"/>
    </row>
    <row r="885" ht="15.75" customHeight="1">
      <c r="T885" s="58"/>
    </row>
    <row r="886" ht="15.75" customHeight="1">
      <c r="T886" s="58"/>
    </row>
    <row r="887" ht="15.75" customHeight="1">
      <c r="T887" s="58"/>
    </row>
    <row r="888" ht="15.75" customHeight="1">
      <c r="T888" s="58"/>
    </row>
    <row r="889" ht="15.75" customHeight="1">
      <c r="T889" s="58"/>
    </row>
    <row r="890" ht="15.75" customHeight="1">
      <c r="T890" s="58"/>
    </row>
    <row r="891" ht="15.75" customHeight="1">
      <c r="T891" s="58"/>
    </row>
    <row r="892" ht="15.75" customHeight="1">
      <c r="T892" s="58"/>
    </row>
    <row r="893" ht="15.75" customHeight="1">
      <c r="T893" s="58"/>
    </row>
    <row r="894" ht="15.75" customHeight="1">
      <c r="T894" s="58"/>
    </row>
    <row r="895" ht="15.75" customHeight="1">
      <c r="T895" s="58"/>
    </row>
    <row r="896" ht="15.75" customHeight="1">
      <c r="T896" s="58"/>
    </row>
    <row r="897" ht="15.75" customHeight="1">
      <c r="T897" s="58"/>
    </row>
    <row r="898" ht="15.75" customHeight="1">
      <c r="T898" s="58"/>
    </row>
    <row r="899" ht="15.75" customHeight="1">
      <c r="T899" s="58"/>
    </row>
    <row r="900" ht="15.75" customHeight="1">
      <c r="T900" s="58"/>
    </row>
    <row r="901" ht="15.75" customHeight="1">
      <c r="T901" s="58"/>
    </row>
    <row r="902" ht="15.75" customHeight="1">
      <c r="T902" s="58"/>
    </row>
    <row r="903" ht="15.75" customHeight="1">
      <c r="T903" s="58"/>
    </row>
    <row r="904" ht="15.75" customHeight="1">
      <c r="T904" s="58"/>
    </row>
    <row r="905" ht="15.75" customHeight="1">
      <c r="T905" s="58"/>
    </row>
    <row r="906" ht="15.75" customHeight="1">
      <c r="T906" s="58"/>
    </row>
    <row r="907" ht="15.75" customHeight="1">
      <c r="T907" s="58"/>
    </row>
    <row r="908" ht="15.75" customHeight="1">
      <c r="T908" s="58"/>
    </row>
    <row r="909" ht="15.75" customHeight="1">
      <c r="T909" s="58"/>
    </row>
    <row r="910" ht="15.75" customHeight="1">
      <c r="T910" s="58"/>
    </row>
    <row r="911" ht="15.75" customHeight="1">
      <c r="T911" s="58"/>
    </row>
    <row r="912" ht="15.75" customHeight="1">
      <c r="T912" s="58"/>
    </row>
    <row r="913" ht="15.75" customHeight="1">
      <c r="T913" s="58"/>
    </row>
    <row r="914" ht="15.75" customHeight="1">
      <c r="T914" s="58"/>
    </row>
    <row r="915" ht="15.75" customHeight="1">
      <c r="T915" s="58"/>
    </row>
    <row r="916" ht="15.75" customHeight="1">
      <c r="T916" s="58"/>
    </row>
    <row r="917" ht="15.75" customHeight="1">
      <c r="T917" s="58"/>
    </row>
    <row r="918" ht="15.75" customHeight="1">
      <c r="T918" s="58"/>
    </row>
    <row r="919" ht="15.75" customHeight="1">
      <c r="T919" s="58"/>
    </row>
    <row r="920" ht="15.75" customHeight="1">
      <c r="T920" s="58"/>
    </row>
    <row r="921" ht="15.75" customHeight="1">
      <c r="T921" s="58"/>
    </row>
    <row r="922" ht="15.75" customHeight="1">
      <c r="T922" s="58"/>
    </row>
    <row r="923" ht="15.75" customHeight="1">
      <c r="T923" s="58"/>
    </row>
    <row r="924" ht="15.75" customHeight="1">
      <c r="T924" s="58"/>
    </row>
    <row r="925" ht="15.75" customHeight="1">
      <c r="T925" s="58"/>
    </row>
    <row r="926" ht="15.75" customHeight="1">
      <c r="T926" s="58"/>
    </row>
    <row r="927" ht="15.75" customHeight="1">
      <c r="T927" s="58"/>
    </row>
    <row r="928" ht="15.75" customHeight="1">
      <c r="T928" s="58"/>
    </row>
    <row r="929" ht="15.75" customHeight="1">
      <c r="T929" s="58"/>
    </row>
    <row r="930" ht="15.75" customHeight="1">
      <c r="T930" s="58"/>
    </row>
    <row r="931" ht="15.75" customHeight="1">
      <c r="T931" s="58"/>
    </row>
    <row r="932" ht="15.75" customHeight="1">
      <c r="T932" s="58"/>
    </row>
    <row r="933" ht="15.75" customHeight="1">
      <c r="T933" s="58"/>
    </row>
    <row r="934" ht="15.75" customHeight="1">
      <c r="T934" s="58"/>
    </row>
    <row r="935" ht="15.75" customHeight="1">
      <c r="T935" s="58"/>
    </row>
    <row r="936" ht="15.75" customHeight="1">
      <c r="T936" s="58"/>
    </row>
    <row r="937" ht="15.75" customHeight="1">
      <c r="T937" s="58"/>
    </row>
    <row r="938" ht="15.75" customHeight="1">
      <c r="T938" s="58"/>
    </row>
    <row r="939" ht="15.75" customHeight="1">
      <c r="T939" s="58"/>
    </row>
    <row r="940" ht="15.75" customHeight="1">
      <c r="T940" s="58"/>
    </row>
    <row r="941" ht="15.75" customHeight="1">
      <c r="T941" s="58"/>
    </row>
    <row r="942" ht="15.75" customHeight="1">
      <c r="T942" s="58"/>
    </row>
    <row r="943" ht="15.75" customHeight="1">
      <c r="T943" s="58"/>
    </row>
    <row r="944" ht="15.75" customHeight="1">
      <c r="T944" s="58"/>
    </row>
    <row r="945" ht="15.75" customHeight="1">
      <c r="T945" s="58"/>
    </row>
    <row r="946" ht="15.75" customHeight="1">
      <c r="T946" s="58"/>
    </row>
    <row r="947" ht="15.75" customHeight="1">
      <c r="T947" s="58"/>
    </row>
    <row r="948" ht="15.75" customHeight="1">
      <c r="T948" s="58"/>
    </row>
    <row r="949" ht="15.75" customHeight="1">
      <c r="T949" s="58"/>
    </row>
    <row r="950" ht="15.75" customHeight="1">
      <c r="T950" s="58"/>
    </row>
    <row r="951" ht="15.75" customHeight="1">
      <c r="T951" s="58"/>
    </row>
    <row r="952" ht="15.75" customHeight="1">
      <c r="T952" s="58"/>
    </row>
    <row r="953" ht="15.75" customHeight="1">
      <c r="T953" s="58"/>
    </row>
    <row r="954" ht="15.75" customHeight="1">
      <c r="T954" s="58"/>
    </row>
    <row r="955" ht="15.75" customHeight="1">
      <c r="T955" s="58"/>
    </row>
    <row r="956" ht="15.75" customHeight="1">
      <c r="T956" s="58"/>
    </row>
    <row r="957" ht="15.75" customHeight="1">
      <c r="T957" s="58"/>
    </row>
    <row r="958" ht="15.75" customHeight="1">
      <c r="T958" s="58"/>
    </row>
    <row r="959" ht="15.75" customHeight="1">
      <c r="T959" s="58"/>
    </row>
    <row r="960" ht="15.75" customHeight="1">
      <c r="T960" s="58"/>
    </row>
    <row r="961" ht="15.75" customHeight="1">
      <c r="T961" s="58"/>
    </row>
    <row r="962" ht="15.75" customHeight="1">
      <c r="T962" s="58"/>
    </row>
    <row r="963" ht="15.75" customHeight="1">
      <c r="T963" s="58"/>
    </row>
    <row r="964" ht="15.75" customHeight="1">
      <c r="T964" s="58"/>
    </row>
    <row r="965" ht="15.75" customHeight="1">
      <c r="T965" s="58"/>
    </row>
    <row r="966" ht="15.75" customHeight="1">
      <c r="T966" s="58"/>
    </row>
    <row r="967" ht="15.75" customHeight="1">
      <c r="T967" s="58"/>
    </row>
    <row r="968" ht="15.75" customHeight="1">
      <c r="T968" s="58"/>
    </row>
    <row r="969" ht="15.75" customHeight="1">
      <c r="T969" s="58"/>
    </row>
    <row r="970" ht="15.75" customHeight="1">
      <c r="T970" s="58"/>
    </row>
    <row r="971" ht="15.75" customHeight="1">
      <c r="T971" s="58"/>
    </row>
    <row r="972" ht="15.75" customHeight="1">
      <c r="T972" s="58"/>
    </row>
    <row r="973" ht="15.75" customHeight="1">
      <c r="T973" s="58"/>
    </row>
    <row r="974" ht="15.75" customHeight="1">
      <c r="T974" s="58"/>
    </row>
    <row r="975" ht="15.75" customHeight="1">
      <c r="T975" s="58"/>
    </row>
    <row r="976" ht="15.75" customHeight="1">
      <c r="T976" s="58"/>
    </row>
    <row r="977" ht="15.75" customHeight="1">
      <c r="T977" s="58"/>
    </row>
    <row r="978" ht="15.75" customHeight="1">
      <c r="T978" s="58"/>
    </row>
    <row r="979" ht="15.75" customHeight="1">
      <c r="T979" s="58"/>
    </row>
    <row r="980" ht="15.75" customHeight="1">
      <c r="T980" s="58"/>
    </row>
    <row r="981" ht="15.75" customHeight="1">
      <c r="T981" s="58"/>
    </row>
    <row r="982" ht="15.75" customHeight="1">
      <c r="T982" s="58"/>
    </row>
    <row r="983" ht="15.75" customHeight="1">
      <c r="T983" s="58"/>
    </row>
    <row r="984" ht="15.75" customHeight="1">
      <c r="T984" s="58"/>
    </row>
    <row r="985" ht="15.75" customHeight="1">
      <c r="T985" s="58"/>
    </row>
    <row r="986" ht="15.75" customHeight="1">
      <c r="T986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9" t="s">
        <v>71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>
      <c r="A2" s="140" t="s">
        <v>72</v>
      </c>
      <c r="B2" s="141">
        <v>3.0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>
      <c r="A3" s="141" t="s">
        <v>73</v>
      </c>
      <c r="B3" s="141">
        <v>1.0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>
      <c r="A4" s="141" t="s">
        <v>74</v>
      </c>
      <c r="B4" s="141">
        <v>0.0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ht="15.75" customHeight="1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ht="15.75" customHeight="1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ht="15.75" customHeight="1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ht="15.75" customHeight="1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ht="15.75" customHeight="1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ht="15.75" customHeight="1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ht="15.75" customHeight="1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ht="15.75" customHeight="1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ht="15.75" customHeight="1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ht="15.75" customHeight="1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ht="15.75" customHeight="1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ht="15.75" customHeight="1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ht="15.75" customHeight="1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ht="15.75" customHeigh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ht="15.75" customHeight="1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ht="15.75" customHeight="1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ht="15.75" customHeight="1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15.75" customHeight="1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ht="15.75" customHeight="1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ht="15.75" customHeight="1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15.75" customHeight="1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15.75" customHeight="1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ht="15.75" customHeight="1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ht="15.75" customHeight="1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ht="15.75" customHeight="1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ht="15.75" customHeigh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ht="15.75" customHeigh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ht="15.75" customHeight="1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ht="15.75" customHeight="1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ht="15.75" customHeight="1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ht="15.75" customHeight="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ht="15.75" customHeight="1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ht="15.75" customHeight="1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ht="15.75" customHeight="1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ht="15.75" customHeight="1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ht="15.75" customHeight="1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ht="15.75" customHeight="1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ht="15.75" customHeight="1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ht="15.75" customHeight="1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ht="15.75" customHeight="1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ht="15.75" customHeight="1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ht="15.75" customHeight="1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ht="15.75" customHeight="1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ht="15.75" customHeight="1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ht="15.75" customHeight="1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ht="15.75" customHeight="1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ht="15.75" customHeight="1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ht="15.75" customHeight="1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ht="15.75" customHeight="1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ht="15.75" customHeight="1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ht="15.75" customHeight="1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15.75" customHeight="1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15.75" customHeight="1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15.75" customHeight="1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15.75" customHeight="1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15.75" customHeight="1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15.75" customHeight="1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15.75" customHeight="1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15.75" customHeight="1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15.75" customHeight="1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15.75" customHeight="1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15.75" customHeight="1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15.75" customHeight="1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15.75" customHeight="1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15.75" customHeight="1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15.75" customHeight="1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15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15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15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15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15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15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15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15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15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15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15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15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15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15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15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15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15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15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15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15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15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15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15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15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15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15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15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15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15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15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15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15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15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15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15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15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15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15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15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15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15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15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15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15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15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15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15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15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15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15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15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15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15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15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15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15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15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15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15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15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15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15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15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15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15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15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15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15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15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15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15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15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15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15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15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15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15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15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15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15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15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15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15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15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15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15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15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15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15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15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15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15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15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15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15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15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15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15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15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15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15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15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15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15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15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15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15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15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15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15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15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15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15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15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15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15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15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15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15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15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15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15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15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15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15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15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15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15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15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15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15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15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15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15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