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<sst xmlns="http://schemas.openxmlformats.org/spreadsheetml/2006/main" count="393" uniqueCount="74">
  <si>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</si>
  <si>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</si>
  <si>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</si>
  <si>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</si>
  <si>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</si>
  <si>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</si>
  <si>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</si>
  <si>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</si>
  <si>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</si>
  <si>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</si>
  <si>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</si>
  <si>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</si>
  <si>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</si>
  <si>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</si>
  <si>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</si>
  <si>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</si>
  <si>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</si>
  <si>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</si>
  <si>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</si>
  <si>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</si>
  <si>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</si>
  <si>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</si>
  <si>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</si>
  <si>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</si>
  <si>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Илья Я. </t>
  </si>
  <si>
    <t>Канада</t>
  </si>
  <si>
    <t>Deqim</t>
  </si>
  <si>
    <t>Эмиль Д.</t>
  </si>
  <si>
    <t>США</t>
  </si>
  <si>
    <t>Pudge</t>
  </si>
  <si>
    <t>Михаил Ж.</t>
  </si>
  <si>
    <t>Швеция</t>
  </si>
  <si>
    <t>YOSEN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</si>
  <si>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</si>
  <si>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</si>
  <si>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</si>
  <si>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</si>
  <si>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</si>
  <si>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</si>
  <si>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</si>
  <si>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</si>
  <si>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</si>
  <si>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</si>
  <si>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</si>
  <si>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</si>
  <si>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</si>
  <si>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</si>
  <si>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</si>
  <si>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</si>
  <si>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</si>
  <si>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</si>
  <si>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</si>
  <si>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Эмиль С.</t>
  </si>
  <si>
    <t>Швейцария</t>
  </si>
  <si>
    <t>Emqa</t>
  </si>
  <si>
    <t>Адис А.</t>
  </si>
  <si>
    <t>Adisey95</t>
  </si>
  <si>
    <t xml:space="preserve">Вильдан А. </t>
  </si>
  <si>
    <t>AVTOMAT</t>
  </si>
  <si>
    <t>ТУР4</t>
  </si>
  <si>
    <t>ТУР5</t>
  </si>
  <si>
    <t>ТУР6</t>
  </si>
  <si>
    <t>Дмитрий П.</t>
  </si>
  <si>
    <t>MBK</t>
  </si>
  <si>
    <t xml:space="preserve">Александр И. </t>
  </si>
  <si>
    <t>⁠NightLovell</t>
  </si>
  <si>
    <t>Сергей Б.</t>
  </si>
  <si>
    <t>Djack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</si>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</sst>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color theme="1"/>
      <name val="Calibri"/>
    </font>
    <font>
      <sz val="10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1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0" xfId="0" applyAlignment="1" applyBorder="1" applyFon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3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7" fillId="3" fontId="13" numFmtId="0" xfId="0" applyAlignment="1" applyBorder="1" applyFont="1">
      <alignment horizontal="center" readingOrder="0" vertical="bottom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8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8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8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8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3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3" numFmtId="0" xfId="0" applyAlignment="1" applyFont="1">
      <alignment horizontal="center" vertical="center"/>
    </xf>
    <xf borderId="1" fillId="0" fontId="19" numFmtId="164" xfId="0" applyAlignment="1" applyBorder="1" applyFont="1" applyNumberFormat="1">
      <alignment vertical="bottom"/>
    </xf>
    <xf borderId="5" fillId="0" fontId="19" numFmtId="166" xfId="0" applyAlignment="1" applyBorder="1" applyFont="1" applyNumberFormat="1">
      <alignment horizontal="right" vertical="bottom"/>
    </xf>
    <xf borderId="5" fillId="0" fontId="20" numFmtId="164" xfId="0" applyAlignment="1" applyBorder="1" applyFont="1" applyNumberFormat="1">
      <alignment horizontal="center" vertical="bottom"/>
    </xf>
    <xf borderId="5" fillId="3" fontId="20" numFmtId="164" xfId="0" applyAlignment="1" applyBorder="1" applyFont="1" applyNumberFormat="1">
      <alignment horizontal="center" vertical="bottom"/>
    </xf>
    <xf borderId="5" fillId="0" fontId="21" numFmtId="164" xfId="0" applyAlignment="1" applyBorder="1" applyFont="1" applyNumberFormat="1">
      <alignment horizontal="center" vertical="bottom"/>
    </xf>
    <xf borderId="5" fillId="0" fontId="19" numFmtId="164" xfId="0" applyAlignment="1" applyBorder="1" applyFont="1" applyNumberFormat="1">
      <alignment vertical="bottom"/>
    </xf>
    <xf borderId="0" fillId="0" fontId="19" numFmtId="164" xfId="0" applyAlignment="1" applyFont="1" applyNumberFormat="1">
      <alignment vertical="bottom"/>
    </xf>
    <xf borderId="6" fillId="0" fontId="18" numFmtId="164" xfId="0" applyAlignment="1" applyBorder="1" applyFont="1" applyNumberFormat="1">
      <alignment horizontal="center" vertical="bottom"/>
    </xf>
    <xf borderId="3" fillId="0" fontId="18" numFmtId="164" xfId="0" applyAlignment="1" applyBorder="1" applyFont="1" applyNumberFormat="1">
      <alignment horizontal="center" vertical="bottom"/>
    </xf>
    <xf borderId="7" fillId="0" fontId="18" numFmtId="164" xfId="0" applyAlignment="1" applyBorder="1" applyFont="1" applyNumberFormat="1">
      <alignment horizontal="center"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8" numFmtId="164" xfId="0" applyAlignment="1" applyFont="1" applyNumberFormat="1">
      <alignment horizontal="center" vertical="bottom"/>
    </xf>
    <xf borderId="4" fillId="3" fontId="18" numFmtId="164" xfId="0" applyAlignment="1" applyBorder="1" applyFont="1" applyNumberFormat="1">
      <alignment horizontal="center" vertical="bottom"/>
    </xf>
    <xf borderId="5" fillId="0" fontId="18" numFmtId="0" xfId="0" applyAlignment="1" applyBorder="1" applyFont="1">
      <alignment horizontal="center" vertical="bottom"/>
    </xf>
    <xf borderId="6" fillId="3" fontId="21" numFmtId="164" xfId="0" applyAlignment="1" applyBorder="1" applyFont="1" applyNumberFormat="1">
      <alignment horizontal="center" vertical="center"/>
    </xf>
    <xf borderId="0" fillId="3" fontId="22" numFmtId="164" xfId="0" applyAlignment="1" applyFont="1" applyNumberFormat="1">
      <alignment vertical="bottom"/>
    </xf>
    <xf borderId="0" fillId="0" fontId="18" numFmtId="164" xfId="0" applyAlignment="1" applyFont="1" applyNumberFormat="1">
      <alignment horizontal="center" vertical="bottom"/>
    </xf>
    <xf borderId="0" fillId="0" fontId="18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8" fillId="2" fontId="3" numFmtId="164" xfId="0" applyAlignment="1" applyBorder="1" applyFont="1" applyNumberFormat="1">
      <alignment horizontal="center" shrinkToFit="0" vertical="center" wrapText="1"/>
    </xf>
    <xf borderId="8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19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19" numFmtId="164" xfId="0" applyAlignment="1" applyFont="1" applyNumberFormat="1">
      <alignment horizontal="center"/>
    </xf>
    <xf borderId="0" fillId="0" fontId="19" numFmtId="164" xfId="0" applyFont="1" applyNumberFormat="1"/>
    <xf borderId="9" fillId="3" fontId="11" numFmtId="165" xfId="0" applyAlignment="1" applyBorder="1" applyFont="1" applyNumberFormat="1">
      <alignment horizontal="right"/>
    </xf>
    <xf borderId="9" fillId="3" fontId="11" numFmtId="49" xfId="0" applyBorder="1" applyFont="1" applyNumberFormat="1"/>
    <xf borderId="0" fillId="0" fontId="20" numFmtId="164" xfId="0" applyFont="1" applyNumberFormat="1"/>
    <xf borderId="0" fillId="0" fontId="20" numFmtId="164" xfId="0" applyAlignment="1" applyFont="1" applyNumberFormat="1">
      <alignment horizontal="center"/>
    </xf>
    <xf borderId="0" fillId="3" fontId="20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8" fillId="2" fontId="11" numFmtId="165" xfId="0" applyAlignment="1" applyBorder="1" applyFont="1" applyNumberFormat="1">
      <alignment horizontal="center" vertical="center"/>
    </xf>
    <xf borderId="7" fillId="0" fontId="19" numFmtId="164" xfId="0" applyAlignment="1" applyBorder="1" applyFont="1" applyNumberFormat="1">
      <alignment horizontal="center"/>
    </xf>
    <xf borderId="4" fillId="0" fontId="19" numFmtId="164" xfId="0" applyAlignment="1" applyBorder="1" applyFont="1" applyNumberFormat="1">
      <alignment horizontal="center"/>
    </xf>
    <xf borderId="10" fillId="0" fontId="19" numFmtId="164" xfId="0" applyAlignment="1" applyBorder="1" applyFont="1" applyNumberFormat="1">
      <alignment horizontal="center"/>
    </xf>
    <xf borderId="5" fillId="0" fontId="19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6" fillId="0" fontId="19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19" numFmtId="164" xfId="0" applyAlignment="1" applyBorder="1" applyFont="1" applyNumberFormat="1">
      <alignment horizontal="center"/>
    </xf>
    <xf borderId="13" fillId="0" fontId="19" numFmtId="164" xfId="0" applyAlignment="1" applyBorder="1" applyFont="1" applyNumberFormat="1">
      <alignment horizontal="center"/>
    </xf>
    <xf borderId="1" fillId="0" fontId="19" numFmtId="164" xfId="0" applyAlignment="1" applyBorder="1" applyFont="1" applyNumberFormat="1">
      <alignment horizontal="center"/>
    </xf>
    <xf borderId="6" fillId="0" fontId="13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0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0" numFmtId="166" xfId="0" applyBorder="1" applyFont="1" applyNumberFormat="1"/>
    <xf borderId="6" fillId="0" fontId="21" numFmtId="164" xfId="0" applyAlignment="1" applyBorder="1" applyFont="1" applyNumberFormat="1">
      <alignment horizontal="center"/>
    </xf>
    <xf borderId="8" fillId="0" fontId="29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0" fillId="0" fontId="19" numFmtId="166" xfId="0" applyAlignment="1" applyFont="1" applyNumberFormat="1">
      <alignment horizontal="right"/>
    </xf>
    <xf borderId="6" fillId="0" fontId="13" numFmtId="166" xfId="0" applyAlignment="1" applyBorder="1" applyFont="1" applyNumberFormat="1">
      <alignment horizontal="right" vertical="bottom"/>
    </xf>
    <xf borderId="6" fillId="0" fontId="18" numFmtId="164" xfId="0" applyAlignment="1" applyBorder="1" applyFont="1" applyNumberFormat="1">
      <alignment horizontal="center"/>
    </xf>
    <xf borderId="7" fillId="0" fontId="18" numFmtId="164" xfId="0" applyAlignment="1" applyBorder="1" applyFont="1" applyNumberFormat="1">
      <alignment horizontal="center"/>
    </xf>
    <xf borderId="3" fillId="0" fontId="18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left"/>
    </xf>
    <xf borderId="5" fillId="0" fontId="18" numFmtId="164" xfId="0" applyAlignment="1" applyBorder="1" applyFont="1" applyNumberFormat="1">
      <alignment horizontal="center"/>
    </xf>
    <xf borderId="6" fillId="3" fontId="20" numFmtId="164" xfId="0" applyAlignment="1" applyBorder="1" applyFont="1" applyNumberFormat="1">
      <alignment horizontal="center"/>
    </xf>
    <xf borderId="0" fillId="0" fontId="19" numFmtId="167" xfId="0" applyFont="1" applyNumberFormat="1"/>
    <xf borderId="0" fillId="0" fontId="27" numFmtId="164" xfId="0" applyFont="1" applyNumberFormat="1"/>
    <xf borderId="14" fillId="3" fontId="19" numFmtId="166" xfId="0" applyAlignment="1" applyBorder="1" applyFont="1" applyNumberFormat="1">
      <alignment horizontal="right"/>
    </xf>
    <xf borderId="0" fillId="0" fontId="18" numFmtId="164" xfId="0" applyAlignment="1" applyFont="1" applyNumberFormat="1">
      <alignment horizontal="center"/>
    </xf>
    <xf borderId="6" fillId="3" fontId="7" numFmtId="164" xfId="0" applyAlignment="1" applyBorder="1" applyFont="1" applyNumberFormat="1">
      <alignment horizontal="center" vertical="bottom"/>
    </xf>
    <xf borderId="6" fillId="3" fontId="13" numFmtId="0" xfId="0" applyAlignment="1" applyBorder="1" applyFont="1">
      <alignment horizontal="center" vertical="bottom"/>
    </xf>
    <xf borderId="6" fillId="3" fontId="19" numFmtId="0" xfId="0" applyAlignment="1" applyBorder="1" applyFont="1">
      <alignment horizontal="center"/>
    </xf>
    <xf borderId="0" fillId="3" fontId="19" numFmtId="164" xfId="0" applyAlignment="1" applyFont="1" applyNumberFormat="1">
      <alignment horizontal="center" vertical="center"/>
    </xf>
    <xf borderId="0" fillId="3" fontId="20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19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7" fillId="0" fontId="19" numFmtId="164" xfId="0" applyBorder="1" applyFont="1" applyNumberFormat="1"/>
    <xf borderId="6" fillId="0" fontId="19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45661.0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45661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Deqim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6</v>
      </c>
      <c r="AI3" s="22">
        <f t="array" ref="AI3">SUM(('ТУР1'!home=AF3)*(homescore=visitorscore)*ISNUMBER(visitorscore),(visitor=AF3)*(visitorscore=homescore)*ISNUMBER(homescore))</f>
        <v>13</v>
      </c>
      <c r="AJ3" s="27">
        <f t="array" ref="AJ3">SUM(('ТУР1'!home=AF3)*(homescore&lt;visitorscore),(visitor=AF3)*(visitorscore&lt;homescore))</f>
        <v>9</v>
      </c>
      <c r="AK3" s="22">
        <f t="array" ref="AK3">SUMIF('ТУР1'!home,AF3,homescore)+SUMIF(visitor,AF3,visitorscore)</f>
        <v>33</v>
      </c>
      <c r="AL3" s="27">
        <f t="array" ref="AL3">SUMIF('ТУР1'!home,AF3,visitorscore)+SUMIF(visitor,AF3,homescore)</f>
        <v>38</v>
      </c>
      <c r="AM3" s="27">
        <f t="shared" ref="AM3:AM5" si="2">AK3-AL3</f>
        <v>-5</v>
      </c>
      <c r="AN3" s="22">
        <f t="array" ref="AN3">AH3*Options!$B$2+AI3*Options!$B$3+AJ3*Options!$B$4+VLOOKUP(AF3,$E$4:$F$8,2,0)</f>
        <v>31</v>
      </c>
      <c r="AO3" s="28">
        <f t="shared" ref="AO3:AO5" si="3">AK3+AM3*10000+AN3*100000000</f>
        <v>3099950033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YOSEN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13</v>
      </c>
      <c r="Y4" s="20">
        <f t="array" ref="Y4">VLOOKUP($U4,$AF$3:$AN$5,5,0)</f>
        <v>4</v>
      </c>
      <c r="Z4" s="20">
        <f t="array" ref="Z4">VLOOKUP($U4,$AF$3:$AN$5,6,0)</f>
        <v>39</v>
      </c>
      <c r="AA4" s="20">
        <f t="array" ref="AA4">VLOOKUP($U4,$AF$3:$AN$5,7,0)</f>
        <v>29</v>
      </c>
      <c r="AB4" s="20">
        <f t="array" ref="AB4">VLOOKUP($U4,$AF$3:$AN$5,8,0)</f>
        <v>10</v>
      </c>
      <c r="AC4" s="20">
        <f t="array" ref="AC4">VLOOKUP($U4,$AF$3:$AN$5,9,0)</f>
        <v>46</v>
      </c>
      <c r="AD4" s="28"/>
      <c r="AE4" s="12"/>
      <c r="AF4" s="26" t="str">
        <f t="shared" si="1"/>
        <v>Pudge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7</v>
      </c>
      <c r="AI4" s="22">
        <f t="array" ref="AI4">SUM(('ТУР1'!home=AF4)*(homescore=visitorscore)*ISNUMBER(visitorscore),(visitor=AF4)*(visitorscore=homescore)*ISNUMBER(homescore))</f>
        <v>10</v>
      </c>
      <c r="AJ4" s="27">
        <f t="array" ref="AJ4">SUM(('ТУР1'!home=AF4)*(homescore&lt;visitorscore),(visitor=AF4)*(visitorscore&lt;homescore))</f>
        <v>11</v>
      </c>
      <c r="AK4" s="22">
        <f t="array" ref="AK4">SUMIF('ТУР1'!home,AF4,homescore)+SUMIF(visitor,AF4,visitorscore)</f>
        <v>29</v>
      </c>
      <c r="AL4" s="27">
        <f t="array" ref="AL4">SUMIF('ТУР1'!home,AF4,visitorscore)+SUMIF(visitor,AF4,homescore)</f>
        <v>34</v>
      </c>
      <c r="AM4" s="27">
        <f t="shared" si="2"/>
        <v>-5</v>
      </c>
      <c r="AN4" s="22">
        <f t="array" ref="AN4">AH4*Options!$B$2+AI4*Options!$B$3+AJ4*Options!$B$4+VLOOKUP(AF4,$E$4:$F$8,2,0)</f>
        <v>31</v>
      </c>
      <c r="AO4" s="28">
        <f t="shared" si="3"/>
        <v>3099950029</v>
      </c>
    </row>
    <row r="5">
      <c r="A5" s="12"/>
      <c r="B5" s="12"/>
      <c r="C5" s="29" t="s">
        <v>27</v>
      </c>
      <c r="D5" s="30" t="s">
        <v>28</v>
      </c>
      <c r="E5" s="31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Deqim</v>
      </c>
      <c r="V5" s="20">
        <f t="array" ref="V5">VLOOKUP($U5,$AF$3:$AN$5,2,0)</f>
        <v>28</v>
      </c>
      <c r="W5" s="20">
        <f t="array" ref="W5">VLOOKUP($U5,$AF$3:$AN$5,3,0)</f>
        <v>6</v>
      </c>
      <c r="X5" s="20">
        <f t="array" ref="X5">VLOOKUP($U5,$AF$3:$AN$5,4,0)</f>
        <v>13</v>
      </c>
      <c r="Y5" s="20">
        <f t="array" ref="Y5">VLOOKUP($U5,$AF$3:$AN$5,5,0)</f>
        <v>9</v>
      </c>
      <c r="Z5" s="20">
        <f t="array" ref="Z5">VLOOKUP($U5,$AF$3:$AN$5,6,0)</f>
        <v>33</v>
      </c>
      <c r="AA5" s="20">
        <f t="array" ref="AA5">VLOOKUP($U5,$AF$3:$AN$5,7,0)</f>
        <v>38</v>
      </c>
      <c r="AB5" s="20">
        <f t="array" ref="AB5">VLOOKUP($U5,$AF$3:$AN$5,8,0)</f>
        <v>-5</v>
      </c>
      <c r="AC5" s="20">
        <f t="array" ref="AC5">VLOOKUP($U5,$AF$3:$AN$5,9,0)</f>
        <v>31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11</v>
      </c>
      <c r="AI5" s="22">
        <f t="array" ref="AI5">SUM(('ТУР1'!home=AF5)*(homescore=visitorscore)*ISNUMBER(visitorscore),(visitor=AF5)*(visitorscore=homescore)*ISNUMBER(homescore))</f>
        <v>13</v>
      </c>
      <c r="AJ5" s="27">
        <f t="array" ref="AJ5">SUM(('ТУР1'!home=AF5)*(homescore&lt;visitorscore),(visitor=AF5)*(visitorscore&lt;homescore))</f>
        <v>4</v>
      </c>
      <c r="AK5" s="22">
        <f t="array" ref="AK5">SUMIF('ТУР1'!home,AF5,homescore)+SUMIF(visitor,AF5,visitorscore)</f>
        <v>39</v>
      </c>
      <c r="AL5" s="27">
        <f t="array" ref="AL5">SUMIF('ТУР1'!home,AF5,visitorscore)+SUMIF(visitor,AF5,homescore)</f>
        <v>29</v>
      </c>
      <c r="AM5" s="27">
        <f t="shared" si="2"/>
        <v>10</v>
      </c>
      <c r="AN5" s="22">
        <f t="array" ref="AN5">AH5*Options!$B$2+AI5*Options!$B$3+AJ5*Options!$B$4+VLOOKUP(AF5,$E$4:$F$8,2,0)</f>
        <v>46</v>
      </c>
      <c r="AO5" s="28">
        <f t="shared" si="3"/>
        <v>4600100039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Pudge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10</v>
      </c>
      <c r="Y6" s="20">
        <f t="array" ref="Y6">VLOOKUP($U6,$AF$3:$AN$5,5,0)</f>
        <v>11</v>
      </c>
      <c r="Z6" s="20">
        <f t="array" ref="Z6">VLOOKUP($U6,$AF$3:$AN$5,6,0)</f>
        <v>29</v>
      </c>
      <c r="AA6" s="20">
        <f t="array" ref="AA6">VLOOKUP($U6,$AF$3:$AN$5,7,0)</f>
        <v>34</v>
      </c>
      <c r="AB6" s="20">
        <f t="array" ref="AB6">VLOOKUP($U6,$AF$3:$AN$5,8,0)</f>
        <v>-5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Deqim</v>
      </c>
      <c r="F12" s="47" t="str">
        <f t="shared" ref="F12:F17" si="7">$E$5</f>
        <v>Pudge</v>
      </c>
      <c r="G12" s="40">
        <f t="shared" ref="G12:G53" si="8">SUM(K12)</f>
        <v>2</v>
      </c>
      <c r="H12" s="19"/>
      <c r="I12" s="40">
        <f t="shared" ref="I12:I18" si="9">SUM(L12)</f>
        <v>1</v>
      </c>
      <c r="J12" s="19"/>
      <c r="K12" s="47">
        <v>2.0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Deqim  - (США) Pudge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Deqim</v>
      </c>
      <c r="F13" s="47" t="str">
        <f t="shared" si="7"/>
        <v>Pudge</v>
      </c>
      <c r="G13" s="40">
        <f t="shared" si="8"/>
        <v>0</v>
      </c>
      <c r="H13" s="19"/>
      <c r="I13" s="40">
        <f t="shared" si="9"/>
        <v>2</v>
      </c>
      <c r="J13" s="19"/>
      <c r="K13" s="47">
        <v>0.0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Deqim  - (США) Pudge</v>
      </c>
      <c r="V13" s="12" t="str">
        <f t="shared" si="11"/>
        <v>0:2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Deqim</v>
      </c>
      <c r="F14" s="47" t="str">
        <f t="shared" si="7"/>
        <v>Pudge</v>
      </c>
      <c r="G14" s="40">
        <f t="shared" si="8"/>
        <v>0</v>
      </c>
      <c r="H14" s="19"/>
      <c r="I14" s="40">
        <f t="shared" si="9"/>
        <v>1</v>
      </c>
      <c r="J14" s="19"/>
      <c r="K14" s="47">
        <v>0.0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Deqim  - (США) Pudge</v>
      </c>
      <c r="V14" s="12" t="str">
        <f t="shared" si="11"/>
        <v>0:1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YOSEN</v>
      </c>
      <c r="F15" s="47" t="str">
        <f t="shared" si="7"/>
        <v>Pudge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YOSEN  - (США) Pudge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YOSEN</v>
      </c>
      <c r="F16" s="47" t="str">
        <f t="shared" si="7"/>
        <v>Pudge</v>
      </c>
      <c r="G16" s="40">
        <f t="shared" si="8"/>
        <v>2</v>
      </c>
      <c r="H16" s="19"/>
      <c r="I16" s="40">
        <f t="shared" si="9"/>
        <v>1</v>
      </c>
      <c r="J16" s="19"/>
      <c r="K16" s="47">
        <v>2.0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YOSEN  - (США) Pudge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YOSEN</v>
      </c>
      <c r="F17" s="47" t="str">
        <f t="shared" si="7"/>
        <v>Pudge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YOSEN  - (США) Pudge</v>
      </c>
      <c r="V17" s="12" t="str">
        <f t="shared" si="11"/>
        <v>1:1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YOSEN</v>
      </c>
      <c r="F18" s="47" t="str">
        <f t="shared" ref="F18:F23" si="15">$E$4</f>
        <v>Deqim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YOSEN  - (Канада) Deqim</v>
      </c>
      <c r="V18" s="12" t="str">
        <f t="shared" si="11"/>
        <v>2:2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YOSEN</v>
      </c>
      <c r="F19" s="47" t="str">
        <f t="shared" si="15"/>
        <v>Deqim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YOSEN  - (Канада) Deqim</v>
      </c>
      <c r="V19" s="12" t="str">
        <f t="shared" si="11"/>
        <v>1:1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YOSEN</v>
      </c>
      <c r="F20" s="47" t="str">
        <f t="shared" si="15"/>
        <v>Deqim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YOSEN  - (Канада) Deqim</v>
      </c>
      <c r="V20" s="12" t="str">
        <f t="shared" si="11"/>
        <v>1:2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Pudge</v>
      </c>
      <c r="F21" s="47" t="str">
        <f t="shared" si="15"/>
        <v>Deqim</v>
      </c>
      <c r="G21" s="40">
        <f t="shared" si="8"/>
        <v>2</v>
      </c>
      <c r="H21" s="19"/>
      <c r="I21" s="40">
        <f t="shared" si="16"/>
        <v>1</v>
      </c>
      <c r="J21" s="19"/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Pudge  - (Канада) Deqim</v>
      </c>
      <c r="V21" s="12" t="str">
        <f t="shared" si="11"/>
        <v>2:1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Pudge</v>
      </c>
      <c r="F22" s="47" t="str">
        <f t="shared" si="15"/>
        <v>Deqim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Pudge  - (Канада) Deqim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Pudge</v>
      </c>
      <c r="F23" s="47" t="str">
        <f t="shared" si="15"/>
        <v>Deqim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Pudge  - (Канада) Deqim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Pudge</v>
      </c>
      <c r="F24" s="51" t="str">
        <f t="shared" ref="F24:F29" si="20">$E$6</f>
        <v>YOSEN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Pudge  - (Швеция) YOSEN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Pudge</v>
      </c>
      <c r="F25" s="51" t="str">
        <f t="shared" si="20"/>
        <v>YOSEN</v>
      </c>
      <c r="G25" s="40">
        <f t="shared" si="8"/>
        <v>0</v>
      </c>
      <c r="H25" s="19"/>
      <c r="I25" s="40">
        <f t="shared" si="21"/>
        <v>1</v>
      </c>
      <c r="J25" s="19"/>
      <c r="K25" s="47">
        <v>0.0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Pudge  - (Швеция) YOSEN</v>
      </c>
      <c r="V25" s="12" t="str">
        <f t="shared" si="11"/>
        <v>0:1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Pudge</v>
      </c>
      <c r="F26" s="51" t="str">
        <f t="shared" si="20"/>
        <v>YOSEN</v>
      </c>
      <c r="G26" s="40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Pudge  - (Швеция) YOSEN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Deqim</v>
      </c>
      <c r="F27" s="51" t="str">
        <f t="shared" si="20"/>
        <v>YOSEN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Deqim  - (Швеция) YOSEN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Deqim</v>
      </c>
      <c r="F28" s="51" t="str">
        <f t="shared" si="20"/>
        <v>YOSEN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Deqim  - (Швеция) YOSEN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Deqim</v>
      </c>
      <c r="F29" s="51" t="str">
        <f t="shared" si="20"/>
        <v>YOSEN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Deqim  - (Швеция) YOSEN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Deqim</v>
      </c>
      <c r="F30" s="47" t="str">
        <f t="shared" ref="F30:F35" si="25">$E$5</f>
        <v>Pudge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Deqim  - (США) Pudge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Deqim</v>
      </c>
      <c r="F31" s="47" t="str">
        <f t="shared" si="25"/>
        <v>Pudge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Deqim  - (США) Pudge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Deqim</v>
      </c>
      <c r="F32" s="47" t="str">
        <f t="shared" si="25"/>
        <v>Pudge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Deqim  - (США) Pudge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YOSEN</v>
      </c>
      <c r="F33" s="47" t="str">
        <f t="shared" si="25"/>
        <v>Pudge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YOSEN  - (США) Pudge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YOSEN</v>
      </c>
      <c r="F34" s="47" t="str">
        <f t="shared" si="25"/>
        <v>Pudge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YOSEN  - (США) Pudge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YOSEN</v>
      </c>
      <c r="F35" s="47" t="str">
        <f t="shared" si="25"/>
        <v>Pudge</v>
      </c>
      <c r="G35" s="40">
        <f t="shared" si="8"/>
        <v>0</v>
      </c>
      <c r="H35" s="19"/>
      <c r="I35" s="40">
        <f t="shared" si="26"/>
        <v>0</v>
      </c>
      <c r="J35" s="19"/>
      <c r="K35" s="47">
        <v>0.0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YOSEN  - (США) Pudge</v>
      </c>
      <c r="V35" s="12" t="str">
        <f t="shared" si="11"/>
        <v>0:0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YOSEN</v>
      </c>
      <c r="F36" s="47" t="str">
        <f t="shared" ref="F36:F41" si="30">$E$4</f>
        <v>Deqim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YOSEN  - (Канада) Deqim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YOSEN</v>
      </c>
      <c r="F37" s="47" t="str">
        <f t="shared" si="30"/>
        <v>Deqim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YOSEN  - (Канада) Deqim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YOSEN</v>
      </c>
      <c r="F38" s="47" t="str">
        <f t="shared" si="30"/>
        <v>Deqim</v>
      </c>
      <c r="G38" s="40">
        <f t="shared" si="8"/>
        <v>3</v>
      </c>
      <c r="H38" s="19"/>
      <c r="I38" s="40">
        <f t="shared" si="31"/>
        <v>1</v>
      </c>
      <c r="J38" s="19"/>
      <c r="K38" s="47">
        <v>3.0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YOSEN  - (Канада) Deqim</v>
      </c>
      <c r="V38" s="12" t="str">
        <f t="shared" si="11"/>
        <v>3:1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Pudge</v>
      </c>
      <c r="F39" s="47" t="str">
        <f t="shared" si="30"/>
        <v>Deqim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Pudge  - (Канада) Deqim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Pudge</v>
      </c>
      <c r="F40" s="47" t="str">
        <f t="shared" si="30"/>
        <v>Deqim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Pudge  - (Канада) Deqim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Pudge</v>
      </c>
      <c r="F41" s="47" t="str">
        <f t="shared" si="30"/>
        <v>Deqim</v>
      </c>
      <c r="G41" s="40">
        <f t="shared" si="8"/>
        <v>0</v>
      </c>
      <c r="H41" s="19"/>
      <c r="I41" s="40">
        <f t="shared" si="31"/>
        <v>2</v>
      </c>
      <c r="J41" s="19"/>
      <c r="K41" s="47">
        <v>0.0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Pudge  - (Канада) Deqim</v>
      </c>
      <c r="V41" s="12" t="str">
        <f t="shared" si="11"/>
        <v>0:2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Pudge</v>
      </c>
      <c r="F42" s="47" t="str">
        <f t="shared" ref="F42:F47" si="35">$E$6</f>
        <v>YOSEN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Pudge  - (Швеция) YOSEN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Pudge</v>
      </c>
      <c r="F43" s="47" t="str">
        <f t="shared" si="35"/>
        <v>YOSEN</v>
      </c>
      <c r="G43" s="40">
        <f t="shared" si="8"/>
        <v>0</v>
      </c>
      <c r="H43" s="19"/>
      <c r="I43" s="40">
        <f t="shared" ref="I43:I47" si="36">SUM(L43,O43)</f>
        <v>1</v>
      </c>
      <c r="J43" s="19"/>
      <c r="K43" s="47">
        <v>0.0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Pudge  - (Швеция) YOSEN</v>
      </c>
      <c r="V43" s="12" t="str">
        <f t="shared" si="11"/>
        <v>0:1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Pudge</v>
      </c>
      <c r="F44" s="47" t="str">
        <f t="shared" si="35"/>
        <v>YOSEN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Pudge  - (Швеция) YOSEN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Deqim</v>
      </c>
      <c r="F45" s="47" t="str">
        <f t="shared" si="35"/>
        <v>YOSEN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Deqim  - (Швеция) YOSEN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Deqim</v>
      </c>
      <c r="F46" s="47" t="str">
        <f t="shared" si="35"/>
        <v>YOSEN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Deqim  - (Швеция) YOSEN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Deqim</v>
      </c>
      <c r="F47" s="47" t="str">
        <f t="shared" si="35"/>
        <v>YOSEN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Deqim  - (Швеция) YOSEN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Deqim</v>
      </c>
      <c r="F48" s="47" t="str">
        <f t="shared" ref="F48:F51" si="40">$E$5</f>
        <v>Pudge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Deqim  - (США) Pudge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Deqim</v>
      </c>
      <c r="F49" s="47" t="str">
        <f t="shared" si="40"/>
        <v>Pudge</v>
      </c>
      <c r="G49" s="40">
        <f t="shared" si="8"/>
        <v>0</v>
      </c>
      <c r="H49" s="19"/>
      <c r="I49" s="40">
        <f t="shared" ref="I49:I53" si="41">SUM(L49,O49)</f>
        <v>2</v>
      </c>
      <c r="J49" s="19"/>
      <c r="K49" s="47">
        <v>0.0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Deqim  - (США) Pudge</v>
      </c>
      <c r="V49" s="12" t="str">
        <f t="shared" si="11"/>
        <v>0:2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YOSEN</v>
      </c>
      <c r="F50" s="47" t="str">
        <f t="shared" si="40"/>
        <v>Pudge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YOSEN  - (США) Pudge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YOSEN</v>
      </c>
      <c r="F51" s="47" t="str">
        <f t="shared" si="40"/>
        <v>Pudge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YOSEN  - (США) Pudge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YOSEN</v>
      </c>
      <c r="F52" s="47" t="str">
        <f t="shared" ref="F52:F53" si="45">$E$4</f>
        <v>Deqim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YOSEN  - (Канада) Deqim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YOSEN</v>
      </c>
      <c r="F53" s="47" t="str">
        <f t="shared" si="45"/>
        <v>Deqim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YOSEN  - (Канада) Deqim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45661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45661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Deqim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13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7</v>
      </c>
      <c r="AJ3" s="27">
        <f t="array" ref="AJ3">SUM(('ТУР1'!home=AF3)*('ТУР2'!homescore&lt;'ТУР2'!visitorscore),('ТУР2'!visitor=AF3)*('ТУР2'!visitorscore&lt;'ТУР2'!homescore))</f>
        <v>8</v>
      </c>
      <c r="AK3" s="22">
        <f t="array" ref="AK3">SUMIF('ТУР1'!home,AF3,'ТУР2'!homescore)+SUMIF('ТУР2'!visitor,AF3,'ТУР2'!visitorscore)</f>
        <v>42</v>
      </c>
      <c r="AL3" s="27">
        <f t="array" ref="AL3">SUMIF('ТУР1'!home,AF3,'ТУР2'!visitorscore)+SUMIF('ТУР2'!visitor,AF3,'ТУР2'!homescore)</f>
        <v>32</v>
      </c>
      <c r="AM3" s="27">
        <f t="shared" ref="AM3:AM5" si="2">AK3-AL3</f>
        <v>10</v>
      </c>
      <c r="AN3" s="22">
        <f t="array" ref="AN3">AH3*Options!$B$2+AI3*Options!$B$3+AJ3*Options!$B$4+VLOOKUP(AF3,$E$4:$F$8,2,0)</f>
        <v>46</v>
      </c>
      <c r="AO3" s="28">
        <f t="shared" ref="AO3:AO5" si="3">AK3+AM3*10000+AN3*100000000</f>
        <v>4600100042</v>
      </c>
    </row>
    <row r="4">
      <c r="A4" s="12"/>
      <c r="B4" s="12"/>
      <c r="C4" s="29" t="s">
        <v>24</v>
      </c>
      <c r="D4" s="30" t="s">
        <v>46</v>
      </c>
      <c r="E4" s="31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Deqim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7</v>
      </c>
      <c r="Y4" s="20">
        <f t="array" ref="Y4">VLOOKUP($U4,$AF$3:$AN$5,5,0)</f>
        <v>8</v>
      </c>
      <c r="Z4" s="20">
        <f t="array" ref="Z4">VLOOKUP($U4,$AF$3:$AN$5,6,0)</f>
        <v>42</v>
      </c>
      <c r="AA4" s="20">
        <f t="array" ref="AA4">VLOOKUP($U4,$AF$3:$AN$5,7,0)</f>
        <v>32</v>
      </c>
      <c r="AB4" s="20">
        <f t="array" ref="AB4">VLOOKUP($U4,$AF$3:$AN$5,8,0)</f>
        <v>10</v>
      </c>
      <c r="AC4" s="20">
        <f t="array" ref="AC4">VLOOKUP($U4,$AF$3:$AN$5,9,0)</f>
        <v>46</v>
      </c>
      <c r="AD4" s="28"/>
      <c r="AE4" s="12"/>
      <c r="AF4" s="26" t="str">
        <f t="shared" si="1"/>
        <v>Pudge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12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9</v>
      </c>
      <c r="AJ4" s="27">
        <f t="array" ref="AJ4">SUM(('ТУР1'!home=AF4)*('ТУР2'!homescore&lt;'ТУР2'!visitorscore),('ТУР2'!visitor=AF4)*('ТУР2'!visitorscore&lt;'ТУР2'!homescore))</f>
        <v>7</v>
      </c>
      <c r="AK4" s="22">
        <f t="array" ref="AK4">SUMIF('ТУР1'!home,AF4,'ТУР2'!homescore)+SUMIF('ТУР2'!visitor,AF4,'ТУР2'!visitorscore)</f>
        <v>42</v>
      </c>
      <c r="AL4" s="27">
        <f t="array" ref="AL4">SUMIF('ТУР1'!home,AF4,'ТУР2'!visitorscore)+SUMIF('ТУР2'!visitor,AF4,'ТУР2'!homescore)</f>
        <v>34</v>
      </c>
      <c r="AM4" s="27">
        <f t="shared" si="2"/>
        <v>8</v>
      </c>
      <c r="AN4" s="22">
        <f t="array" ref="AN4">AH4*Options!$B$2+AI4*Options!$B$3+AJ4*Options!$B$4+VLOOKUP(AF4,$E$4:$F$8,2,0)</f>
        <v>45</v>
      </c>
      <c r="AO4" s="28">
        <f t="shared" si="3"/>
        <v>4500080042</v>
      </c>
    </row>
    <row r="5">
      <c r="A5" s="12"/>
      <c r="B5" s="12"/>
      <c r="C5" s="29" t="s">
        <v>27</v>
      </c>
      <c r="D5" s="30" t="s">
        <v>47</v>
      </c>
      <c r="E5" s="31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9</v>
      </c>
      <c r="Y5" s="20">
        <f t="array" ref="Y5">VLOOKUP($U5,$AF$3:$AN$5,5,0)</f>
        <v>7</v>
      </c>
      <c r="Z5" s="20">
        <f t="array" ref="Z5">VLOOKUP($U5,$AF$3:$AN$5,6,0)</f>
        <v>42</v>
      </c>
      <c r="AA5" s="20">
        <f t="array" ref="AA5">VLOOKUP($U5,$AF$3:$AN$5,7,0)</f>
        <v>34</v>
      </c>
      <c r="AB5" s="20">
        <f t="array" ref="AB5">VLOOKUP($U5,$AF$3:$AN$5,8,0)</f>
        <v>8</v>
      </c>
      <c r="AC5" s="20">
        <f t="array" ref="AC5">VLOOKUP($U5,$AF$3:$AN$5,9,0)</f>
        <v>45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6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6</v>
      </c>
      <c r="AJ5" s="27">
        <f t="array" ref="AJ5">SUM(('ТУР1'!home=AF5)*('ТУР2'!homescore&lt;'ТУР2'!visitorscore),('ТУР2'!visitor=AF5)*('ТУР2'!visitorscore&lt;'ТУР2'!homescore))</f>
        <v>16</v>
      </c>
      <c r="AK5" s="22">
        <f t="array" ref="AK5">SUMIF('ТУР1'!home,AF5,'ТУР2'!homescore)+SUMIF('ТУР2'!visitor,AF5,'ТУР2'!visitorscore)</f>
        <v>25</v>
      </c>
      <c r="AL5" s="27">
        <f t="array" ref="AL5">SUMIF('ТУР1'!home,AF5,'ТУР2'!visitorscore)+SUMIF('ТУР2'!visitor,AF5,'ТУР2'!homescore)</f>
        <v>43</v>
      </c>
      <c r="AM5" s="27">
        <f t="shared" si="2"/>
        <v>-18</v>
      </c>
      <c r="AN5" s="22">
        <f t="array" ref="AN5">AH5*Options!$B$2+AI5*Options!$B$3+AJ5*Options!$B$4+VLOOKUP(AF5,$E$4:$F$8,2,0)</f>
        <v>24</v>
      </c>
      <c r="AO5" s="28">
        <f t="shared" si="3"/>
        <v>2399820025</v>
      </c>
    </row>
    <row r="6">
      <c r="A6" s="12"/>
      <c r="B6" s="12"/>
      <c r="C6" s="33" t="s">
        <v>30</v>
      </c>
      <c r="D6" s="30" t="s">
        <v>48</v>
      </c>
      <c r="E6" s="34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6</v>
      </c>
      <c r="Y6" s="20">
        <f t="array" ref="Y6">VLOOKUP($U6,$AF$3:$AN$5,5,0)</f>
        <v>16</v>
      </c>
      <c r="Z6" s="20">
        <f t="array" ref="Z6">VLOOKUP($U6,$AF$3:$AN$5,6,0)</f>
        <v>25</v>
      </c>
      <c r="AA6" s="20">
        <f t="array" ref="AA6">VLOOKUP($U6,$AF$3:$AN$5,7,0)</f>
        <v>43</v>
      </c>
      <c r="AB6" s="20">
        <f t="array" ref="AB6">VLOOKUP($U6,$AF$3:$AN$5,8,0)</f>
        <v>-18</v>
      </c>
      <c r="AC6" s="20">
        <f t="array" ref="AC6">VLOOKUP($U6,$AF$3:$AN$5,9,0)</f>
        <v>24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Deqim</v>
      </c>
      <c r="F12" s="47" t="str">
        <f t="shared" ref="F12:F17" si="7">$E$5</f>
        <v>Pudge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Deqim  - (Чехия) Pudge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Deqim</v>
      </c>
      <c r="F13" s="47" t="str">
        <f t="shared" si="7"/>
        <v>Pudge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Deqim  - (Чехия) Pudge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Deqim</v>
      </c>
      <c r="F14" s="47" t="str">
        <f t="shared" si="7"/>
        <v>Pudge</v>
      </c>
      <c r="G14" s="40">
        <f t="shared" si="8"/>
        <v>2</v>
      </c>
      <c r="H14" s="19"/>
      <c r="I14" s="40">
        <f t="shared" si="9"/>
        <v>1</v>
      </c>
      <c r="J14" s="19"/>
      <c r="K14" s="47">
        <v>2.0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Deqim  - (Чехия) Pudge</v>
      </c>
      <c r="V14" s="12" t="str">
        <f t="shared" si="11"/>
        <v>2:1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YOSEN</v>
      </c>
      <c r="F15" s="47" t="str">
        <f t="shared" si="7"/>
        <v>Pudge</v>
      </c>
      <c r="G15" s="40">
        <f t="shared" si="8"/>
        <v>0</v>
      </c>
      <c r="H15" s="19"/>
      <c r="I15" s="40">
        <f t="shared" si="9"/>
        <v>1</v>
      </c>
      <c r="J15" s="19"/>
      <c r="K15" s="47">
        <v>0.0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YOSEN  - (Чехия) Pudge</v>
      </c>
      <c r="V15" s="12" t="str">
        <f t="shared" si="11"/>
        <v>0:1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YOSEN</v>
      </c>
      <c r="F16" s="47" t="str">
        <f t="shared" si="7"/>
        <v>Pudge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YOSEN  - (Чехия) Pudge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YOSEN</v>
      </c>
      <c r="F17" s="47" t="str">
        <f t="shared" si="7"/>
        <v>Pudge</v>
      </c>
      <c r="G17" s="40">
        <f t="shared" si="8"/>
        <v>0</v>
      </c>
      <c r="H17" s="19"/>
      <c r="I17" s="40">
        <f t="shared" si="9"/>
        <v>2</v>
      </c>
      <c r="J17" s="19"/>
      <c r="K17" s="47">
        <v>0.0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YOSEN  - (Чехия) Pudge</v>
      </c>
      <c r="V17" s="12" t="str">
        <f t="shared" si="11"/>
        <v>0:2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YOSEN</v>
      </c>
      <c r="F18" s="47" t="str">
        <f t="shared" ref="F18:F23" si="15">$E$4</f>
        <v>Deqim</v>
      </c>
      <c r="G18" s="40">
        <f t="shared" si="8"/>
        <v>0</v>
      </c>
      <c r="H18" s="19"/>
      <c r="I18" s="40">
        <f t="shared" si="9"/>
        <v>2</v>
      </c>
      <c r="J18" s="19"/>
      <c r="K18" s="47">
        <v>0.0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YOSEN  - (Финляндия) Deqim</v>
      </c>
      <c r="V18" s="12" t="str">
        <f t="shared" si="11"/>
        <v>0:2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YOSEN</v>
      </c>
      <c r="F19" s="47" t="str">
        <f t="shared" si="15"/>
        <v>Deqim</v>
      </c>
      <c r="G19" s="40">
        <f t="shared" si="8"/>
        <v>0</v>
      </c>
      <c r="H19" s="19"/>
      <c r="I19" s="40">
        <f t="shared" ref="I19:I23" si="16">SUM(L19,O19)</f>
        <v>2</v>
      </c>
      <c r="J19" s="19"/>
      <c r="K19" s="47">
        <v>0.0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YOSEN  - (Финляндия) Deqim</v>
      </c>
      <c r="V19" s="12" t="str">
        <f t="shared" si="11"/>
        <v>0:2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YOSEN</v>
      </c>
      <c r="F20" s="47" t="str">
        <f t="shared" si="15"/>
        <v>Deqim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YOSEN  - (Финляндия) Deqim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Pudge</v>
      </c>
      <c r="F21" s="47" t="str">
        <f t="shared" si="15"/>
        <v>Deqim</v>
      </c>
      <c r="G21" s="40">
        <f t="shared" si="8"/>
        <v>0</v>
      </c>
      <c r="H21" s="19"/>
      <c r="I21" s="40">
        <f t="shared" si="16"/>
        <v>1</v>
      </c>
      <c r="J21" s="19" t="s">
        <v>0</v>
      </c>
      <c r="K21" s="47">
        <v>0.0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Pudge  - (Финляндия) Deqim</v>
      </c>
      <c r="V21" s="12" t="str">
        <f t="shared" si="11"/>
        <v>0:1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Pudge</v>
      </c>
      <c r="F22" s="47" t="str">
        <f t="shared" si="15"/>
        <v>Deqim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Pudge  - (Финляндия) Deqim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Pudge</v>
      </c>
      <c r="F23" s="47" t="str">
        <f t="shared" si="15"/>
        <v>Deqim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Pudge  - (Финляндия) Deqim</v>
      </c>
      <c r="V23" s="12" t="str">
        <f t="shared" si="11"/>
        <v>2:0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0"/>
      <c r="B24" s="61">
        <v>0.49166666666666664</v>
      </c>
      <c r="C24" s="62" t="str">
        <f t="shared" si="17"/>
        <v>Чехия</v>
      </c>
      <c r="D24" s="63" t="str">
        <f t="shared" ref="D24:D29" si="19">TRIM($D$6)</f>
        <v>Германия</v>
      </c>
      <c r="E24" s="62" t="str">
        <f t="shared" si="18"/>
        <v>Pudge</v>
      </c>
      <c r="F24" s="63" t="str">
        <f t="shared" ref="F24:F29" si="20">$E$6</f>
        <v>YOSEN</v>
      </c>
      <c r="G24" s="64">
        <f t="shared" si="8"/>
        <v>3</v>
      </c>
      <c r="H24" s="65"/>
      <c r="I24" s="64">
        <f t="shared" ref="I24:I30" si="21">SUM(L24)</f>
        <v>1</v>
      </c>
      <c r="J24" s="65"/>
      <c r="K24" s="62">
        <v>3.0</v>
      </c>
      <c r="L24" s="62">
        <v>1.0</v>
      </c>
      <c r="M24" s="66"/>
      <c r="N24" s="66"/>
      <c r="O24" s="66"/>
      <c r="P24" s="66"/>
      <c r="Q24" s="66"/>
      <c r="R24" s="66"/>
      <c r="S24" s="66"/>
      <c r="T24" s="48">
        <v>169.0</v>
      </c>
      <c r="U24" s="49" t="str">
        <f t="shared" si="10"/>
        <v>11:48 Bullet shot Cup (Чехия) Pudge  - (Германия) YOSEN</v>
      </c>
      <c r="V24" s="66" t="str">
        <f t="shared" si="11"/>
        <v>3:1</v>
      </c>
      <c r="W24" s="66"/>
      <c r="X24" s="55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Pudge</v>
      </c>
      <c r="F25" s="51" t="str">
        <f t="shared" si="20"/>
        <v>YOSEN</v>
      </c>
      <c r="G25" s="40">
        <f t="shared" si="8"/>
        <v>2</v>
      </c>
      <c r="H25" s="19"/>
      <c r="I25" s="40">
        <f t="shared" si="21"/>
        <v>2</v>
      </c>
      <c r="J25" s="19"/>
      <c r="K25" s="47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Pudge  - (Германия) YOSEN</v>
      </c>
      <c r="V25" s="12" t="str">
        <f t="shared" si="11"/>
        <v>2:2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Pudge</v>
      </c>
      <c r="F26" s="51" t="str">
        <f t="shared" si="20"/>
        <v>YOSEN</v>
      </c>
      <c r="G26" s="40">
        <f t="shared" si="8"/>
        <v>3</v>
      </c>
      <c r="H26" s="19"/>
      <c r="I26" s="40">
        <f t="shared" si="21"/>
        <v>1</v>
      </c>
      <c r="J26" s="19"/>
      <c r="K26" s="47">
        <v>3.0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Pudge  - (Германия) YOSEN</v>
      </c>
      <c r="V26" s="12" t="str">
        <f t="shared" si="11"/>
        <v>3:1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Deqim</v>
      </c>
      <c r="F27" s="51" t="str">
        <f t="shared" si="20"/>
        <v>YOSEN</v>
      </c>
      <c r="G27" s="40">
        <f t="shared" si="8"/>
        <v>2</v>
      </c>
      <c r="H27" s="19"/>
      <c r="I27" s="40">
        <f t="shared" si="21"/>
        <v>3</v>
      </c>
      <c r="J27" s="19"/>
      <c r="K27" s="47">
        <v>2.0</v>
      </c>
      <c r="L27" s="47">
        <v>3.0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Deqim  - (Германия) YOSEN</v>
      </c>
      <c r="V27" s="12" t="str">
        <f t="shared" si="11"/>
        <v>2:3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Deqim</v>
      </c>
      <c r="F28" s="51" t="str">
        <f t="shared" si="20"/>
        <v>YOSEN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Deqim  - (Германия) YOSEN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Deqim</v>
      </c>
      <c r="F29" s="51" t="str">
        <f t="shared" si="20"/>
        <v>YOSEN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Deqim  - (Германия) YOSEN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Deqim</v>
      </c>
      <c r="F30" s="47" t="str">
        <f t="shared" ref="F30:F35" si="25">$E$5</f>
        <v>Pudge</v>
      </c>
      <c r="G30" s="40">
        <f t="shared" si="8"/>
        <v>0</v>
      </c>
      <c r="H30" s="19"/>
      <c r="I30" s="40">
        <f t="shared" si="21"/>
        <v>1</v>
      </c>
      <c r="J30" s="19"/>
      <c r="K30" s="47">
        <v>0.0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Deqim  - (Чехия) Pudge</v>
      </c>
      <c r="V30" s="12" t="str">
        <f t="shared" si="11"/>
        <v>0:1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Deqim</v>
      </c>
      <c r="F31" s="47" t="str">
        <f t="shared" si="25"/>
        <v>Pudge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Deqim  - (Чехия) Pudge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Deqim</v>
      </c>
      <c r="F32" s="47" t="str">
        <f t="shared" si="25"/>
        <v>Pudge</v>
      </c>
      <c r="G32" s="40">
        <f t="shared" si="8"/>
        <v>3</v>
      </c>
      <c r="H32" s="19"/>
      <c r="I32" s="40">
        <f t="shared" si="26"/>
        <v>1</v>
      </c>
      <c r="J32" s="19"/>
      <c r="K32" s="67">
        <v>3.0</v>
      </c>
      <c r="L32" s="68">
        <v>1.0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Deqim  - (Чехия) Pudge</v>
      </c>
      <c r="V32" s="12" t="str">
        <f t="shared" si="11"/>
        <v>3:1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YOSEN</v>
      </c>
      <c r="F33" s="47" t="str">
        <f t="shared" si="25"/>
        <v>Pudge</v>
      </c>
      <c r="G33" s="40">
        <f t="shared" si="8"/>
        <v>2</v>
      </c>
      <c r="H33" s="19"/>
      <c r="I33" s="40">
        <f t="shared" si="26"/>
        <v>3</v>
      </c>
      <c r="J33" s="19"/>
      <c r="K33" s="69">
        <v>2.0</v>
      </c>
      <c r="L33" s="47">
        <v>3.0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YOSEN  - (Чехия) Pudge</v>
      </c>
      <c r="V33" s="12" t="str">
        <f t="shared" si="11"/>
        <v>2:3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YOSEN</v>
      </c>
      <c r="F34" s="47" t="str">
        <f t="shared" si="25"/>
        <v>Pudge</v>
      </c>
      <c r="G34" s="40">
        <f t="shared" si="8"/>
        <v>1</v>
      </c>
      <c r="H34" s="19"/>
      <c r="I34" s="40">
        <f t="shared" si="26"/>
        <v>2</v>
      </c>
      <c r="J34" s="19"/>
      <c r="K34" s="69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YOSEN  - (Чехия) Pudge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YOSEN</v>
      </c>
      <c r="F35" s="47" t="str">
        <f t="shared" si="25"/>
        <v>Pudge</v>
      </c>
      <c r="G35" s="40">
        <f t="shared" si="8"/>
        <v>2</v>
      </c>
      <c r="H35" s="19"/>
      <c r="I35" s="40">
        <f t="shared" si="26"/>
        <v>0</v>
      </c>
      <c r="J35" s="19"/>
      <c r="K35" s="69">
        <v>2.0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YOSEN  - (Чехия) Pudge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YOSEN</v>
      </c>
      <c r="F36" s="47" t="str">
        <f t="shared" ref="F36:F41" si="30">$E$4</f>
        <v>Deqim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67">
        <v>2.0</v>
      </c>
      <c r="L36" s="68">
        <v>0.0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YOSEN  - (Финляндия) Deqim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YOSEN</v>
      </c>
      <c r="F37" s="47" t="str">
        <f t="shared" si="30"/>
        <v>Deqim</v>
      </c>
      <c r="G37" s="40">
        <f t="shared" si="8"/>
        <v>0</v>
      </c>
      <c r="H37" s="19"/>
      <c r="I37" s="40">
        <f t="shared" si="31"/>
        <v>2</v>
      </c>
      <c r="J37" s="19"/>
      <c r="K37" s="69">
        <v>0.0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YOSEN  - (Финляндия) Deqim</v>
      </c>
      <c r="V37" s="12" t="str">
        <f t="shared" si="11"/>
        <v>0:2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YOSEN</v>
      </c>
      <c r="F38" s="47" t="str">
        <f t="shared" si="30"/>
        <v>Deqim</v>
      </c>
      <c r="G38" s="40">
        <f t="shared" si="8"/>
        <v>0</v>
      </c>
      <c r="H38" s="19"/>
      <c r="I38" s="40">
        <f t="shared" si="31"/>
        <v>2</v>
      </c>
      <c r="J38" s="19"/>
      <c r="K38" s="69">
        <v>0.0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YOSEN  - (Финляндия) Deqim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Pudge</v>
      </c>
      <c r="F39" s="47" t="str">
        <f t="shared" si="30"/>
        <v>Deqim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Pudge  - (Финляндия) Deqim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Pudge</v>
      </c>
      <c r="F40" s="47" t="str">
        <f t="shared" si="30"/>
        <v>Deqim</v>
      </c>
      <c r="G40" s="40">
        <f t="shared" si="8"/>
        <v>2</v>
      </c>
      <c r="H40" s="19"/>
      <c r="I40" s="40">
        <f t="shared" si="31"/>
        <v>3</v>
      </c>
      <c r="J40" s="19"/>
      <c r="K40" s="47">
        <v>2.0</v>
      </c>
      <c r="L40" s="47">
        <v>3.0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Pudge  - (Финляндия) Deqim</v>
      </c>
      <c r="V40" s="12" t="str">
        <f t="shared" si="11"/>
        <v>2:3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Pudge</v>
      </c>
      <c r="F41" s="47" t="str">
        <f t="shared" si="30"/>
        <v>Deqim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Pudge  - (Финляндия) Deqim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Pudge</v>
      </c>
      <c r="F42" s="47" t="str">
        <f t="shared" ref="F42:F47" si="35">$E$6</f>
        <v>YOSEN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Pudge  - (Германия) YOSEN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Pudge</v>
      </c>
      <c r="F43" s="47" t="str">
        <f t="shared" si="35"/>
        <v>YOSEN</v>
      </c>
      <c r="G43" s="40">
        <f t="shared" si="8"/>
        <v>0</v>
      </c>
      <c r="H43" s="19"/>
      <c r="I43" s="40">
        <f t="shared" ref="I43:I47" si="36">SUM(L43,O43)</f>
        <v>0</v>
      </c>
      <c r="J43" s="19"/>
      <c r="K43" s="47">
        <v>0.0</v>
      </c>
      <c r="L43" s="47">
        <v>0.0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Pudge  - (Германия) YOSEN</v>
      </c>
      <c r="V43" s="12" t="str">
        <f t="shared" si="11"/>
        <v>0:0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Pudge</v>
      </c>
      <c r="F44" s="47" t="str">
        <f t="shared" si="35"/>
        <v>YOSEN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Pudge  - (Германия) YOSEN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Deqim</v>
      </c>
      <c r="F45" s="47" t="str">
        <f t="shared" si="35"/>
        <v>YOSEN</v>
      </c>
      <c r="G45" s="40">
        <f t="shared" si="8"/>
        <v>0</v>
      </c>
      <c r="H45" s="19"/>
      <c r="I45" s="40">
        <f t="shared" si="36"/>
        <v>1</v>
      </c>
      <c r="J45" s="19"/>
      <c r="K45" s="47">
        <v>0.0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Deqim  - (Германия) YOSEN</v>
      </c>
      <c r="V45" s="12" t="str">
        <f t="shared" si="11"/>
        <v>0:1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Deqim</v>
      </c>
      <c r="F46" s="47" t="str">
        <f t="shared" si="35"/>
        <v>YOSEN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Deqim  - (Германия) YOSEN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Deqim</v>
      </c>
      <c r="F47" s="47" t="str">
        <f t="shared" si="35"/>
        <v>YOSEN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Deqim  - (Германия) YOSEN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Deqim</v>
      </c>
      <c r="F48" s="47" t="str">
        <f t="shared" ref="F48:F51" si="40">$E$5</f>
        <v>Pudge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Deqim  - (Чехия) Pudge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Deqim</v>
      </c>
      <c r="F49" s="47" t="str">
        <f t="shared" si="40"/>
        <v>Pudge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Deqim  - (Чехия) Pudge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YOSEN</v>
      </c>
      <c r="F50" s="47" t="str">
        <f t="shared" si="40"/>
        <v>Pudge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YOSEN  - (Чехия) Pudge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YOSEN</v>
      </c>
      <c r="F51" s="47" t="str">
        <f t="shared" si="40"/>
        <v>Pudge</v>
      </c>
      <c r="G51" s="40">
        <f t="shared" si="8"/>
        <v>0</v>
      </c>
      <c r="H51" s="19"/>
      <c r="I51" s="40">
        <f t="shared" si="41"/>
        <v>2</v>
      </c>
      <c r="J51" s="19"/>
      <c r="K51" s="47">
        <v>0.0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YOSEN  - (Чехия) Pudge</v>
      </c>
      <c r="V51" s="12" t="str">
        <f t="shared" si="11"/>
        <v>0:2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YOSEN</v>
      </c>
      <c r="F52" s="47" t="str">
        <f t="shared" ref="F52:F53" si="45">$E$4</f>
        <v>Deqim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YOSEN  - (Финляндия) Deqim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YOSEN</v>
      </c>
      <c r="F53" s="47" t="str">
        <f t="shared" si="45"/>
        <v>Deqim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YOSEN  - (Финляндия) Deqim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70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70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70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70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70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70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70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70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70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70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1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45661</v>
      </c>
      <c r="G1" s="7"/>
      <c r="H1" s="7"/>
      <c r="I1" s="7"/>
      <c r="J1" s="7"/>
      <c r="K1" s="72"/>
      <c r="L1" s="72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2"/>
      <c r="L2" s="72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45661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2"/>
      <c r="L3" s="72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Emqa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7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10</v>
      </c>
      <c r="AJ3" s="27">
        <f t="array" ref="AJ3">SUM(('ТУР3'!home=AF3)*('ТУР3'!homescore&lt;'ТУР3'!visitorscore),('ТУР3'!visitor=AF3)*('ТУР3'!visitorscore&lt;'ТУР3'!homescore))</f>
        <v>11</v>
      </c>
      <c r="AK3" s="22">
        <f t="array" ref="AK3">SUMIF('ТУР3'!home,AF3,'ТУР3'!homescore)+SUMIF('ТУР3'!visitor,AF3,'ТУР3'!visitorscore)</f>
        <v>36</v>
      </c>
      <c r="AL3" s="27">
        <f t="array" ref="AL3">SUMIF('ТУР3'!home,AF3,'ТУР3'!visitorscore)+SUMIF('ТУР3'!visitor,AF3,'ТУР3'!homescore)</f>
        <v>39</v>
      </c>
      <c r="AM3" s="27">
        <f t="shared" ref="AM3:AM5" si="2">AK3-AL3</f>
        <v>-3</v>
      </c>
      <c r="AN3" s="22">
        <f t="array" ref="AN3">AH3*Options!$B$2+AI3*Options!$B$3+AJ3*Options!$B$4+VLOOKUP(AF3,$E$4:$F$8,2,0)</f>
        <v>31</v>
      </c>
      <c r="AO3" s="28">
        <f t="shared" ref="AO3:AO5" si="3">AK3+AM3*10000+AN3*100000000</f>
        <v>3099970036</v>
      </c>
    </row>
    <row r="4">
      <c r="A4" s="12"/>
      <c r="B4" s="12"/>
      <c r="C4" s="29" t="s">
        <v>52</v>
      </c>
      <c r="D4" s="34" t="s">
        <v>53</v>
      </c>
      <c r="E4" s="31" t="s">
        <v>54</v>
      </c>
      <c r="G4" s="7"/>
      <c r="H4" s="7"/>
      <c r="I4" s="7"/>
      <c r="J4" s="7"/>
      <c r="K4" s="72"/>
      <c r="L4" s="72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AVTOMAT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9</v>
      </c>
      <c r="Y4" s="20">
        <f t="array" ref="Y4">VLOOKUP($U4,$AF$3:$AN$5,5,0)</f>
        <v>6</v>
      </c>
      <c r="Z4" s="20">
        <f t="array" ref="Z4">VLOOKUP($U4,$AF$3:$AN$5,6,0)</f>
        <v>47</v>
      </c>
      <c r="AA4" s="20">
        <f t="array" ref="AA4">VLOOKUP($U4,$AF$3:$AN$5,7,0)</f>
        <v>37</v>
      </c>
      <c r="AB4" s="20">
        <f t="array" ref="AB4">VLOOKUP($U4,$AF$3:$AN$5,8,0)</f>
        <v>10</v>
      </c>
      <c r="AC4" s="20">
        <f t="array" ref="AC4">VLOOKUP($U4,$AF$3:$AN$5,9,0)</f>
        <v>48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8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9</v>
      </c>
      <c r="AJ4" s="27">
        <f t="array" ref="AJ4">SUM(('ТУР3'!home=AF4)*('ТУР3'!homescore&lt;'ТУР3'!visitorscore),('ТУР3'!visitor=AF4)*('ТУР3'!visitorscore&lt;'ТУР3'!homescore))</f>
        <v>11</v>
      </c>
      <c r="AK4" s="22">
        <f t="array" ref="AK4">SUMIF('ТУР3'!home,AF4,'ТУР3'!homescore)+SUMIF('ТУР3'!visitor,AF4,'ТУР3'!visitorscore)</f>
        <v>36</v>
      </c>
      <c r="AL4" s="27">
        <f t="array" ref="AL4">SUMIF('ТУР3'!home,AF4,'ТУР3'!visitorscore)+SUMIF('ТУР3'!visitor,AF4,'ТУР3'!homescore)</f>
        <v>43</v>
      </c>
      <c r="AM4" s="27">
        <f t="shared" si="2"/>
        <v>-7</v>
      </c>
      <c r="AN4" s="22">
        <f t="array" ref="AN4">AH4*Options!$B$2+AI4*Options!$B$3+AJ4*Options!$B$4+VLOOKUP(AF4,$E$4:$F$8,2,0)</f>
        <v>33</v>
      </c>
      <c r="AO4" s="28">
        <f t="shared" si="3"/>
        <v>3299930036</v>
      </c>
    </row>
    <row r="5">
      <c r="A5" s="12"/>
      <c r="B5" s="12"/>
      <c r="C5" s="29" t="s">
        <v>55</v>
      </c>
      <c r="D5" s="34" t="s">
        <v>25</v>
      </c>
      <c r="E5" s="31" t="s">
        <v>56</v>
      </c>
      <c r="G5" s="7"/>
      <c r="H5" s="7"/>
      <c r="I5" s="7"/>
      <c r="J5" s="7"/>
      <c r="K5" s="72"/>
      <c r="L5" s="72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Adisey95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9</v>
      </c>
      <c r="Y5" s="20">
        <f t="array" ref="Y5">VLOOKUP($U5,$AF$3:$AN$5,5,0)</f>
        <v>11</v>
      </c>
      <c r="Z5" s="20">
        <f t="array" ref="Z5">VLOOKUP($U5,$AF$3:$AN$5,6,0)</f>
        <v>36</v>
      </c>
      <c r="AA5" s="20">
        <f t="array" ref="AA5">VLOOKUP($U5,$AF$3:$AN$5,7,0)</f>
        <v>43</v>
      </c>
      <c r="AB5" s="20">
        <f t="array" ref="AB5">VLOOKUP($U5,$AF$3:$AN$5,8,0)</f>
        <v>-7</v>
      </c>
      <c r="AC5" s="20">
        <f t="array" ref="AC5">VLOOKUP($U5,$AF$3:$AN$5,9,0)</f>
        <v>33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13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9</v>
      </c>
      <c r="AJ5" s="27">
        <f t="array" ref="AJ5">SUM(('ТУР3'!home=AF5)*('ТУР3'!homescore&lt;'ТУР3'!visitorscore),('ТУР3'!visitor=AF5)*('ТУР3'!visitorscore&lt;'ТУР3'!homescore))</f>
        <v>6</v>
      </c>
      <c r="AK5" s="22">
        <f t="array" ref="AK5">SUMIF('ТУР3'!home,AF5,'ТУР3'!homescore)+SUMIF('ТУР3'!visitor,AF5,'ТУР3'!visitorscore)</f>
        <v>47</v>
      </c>
      <c r="AL5" s="27">
        <f t="array" ref="AL5">SUMIF('ТУР3'!home,AF5,'ТУР3'!visitorscore)+SUMIF('ТУР3'!visitor,AF5,'ТУР3'!homescore)</f>
        <v>37</v>
      </c>
      <c r="AM5" s="27">
        <f t="shared" si="2"/>
        <v>10</v>
      </c>
      <c r="AN5" s="22">
        <f t="array" ref="AN5">AH5*Options!$B$2+AI5*Options!$B$3+AJ5*Options!$B$4+VLOOKUP(AF5,$E$4:$F$8,2,0)</f>
        <v>48</v>
      </c>
      <c r="AO5" s="28">
        <f t="shared" si="3"/>
        <v>4800100047</v>
      </c>
    </row>
    <row r="6">
      <c r="A6" s="12"/>
      <c r="B6" s="12"/>
      <c r="C6" s="29" t="s">
        <v>57</v>
      </c>
      <c r="D6" s="34" t="s">
        <v>28</v>
      </c>
      <c r="E6" s="34" t="s">
        <v>58</v>
      </c>
      <c r="G6" s="7"/>
      <c r="H6" s="7"/>
      <c r="I6" s="7"/>
      <c r="J6" s="7"/>
      <c r="K6" s="72"/>
      <c r="L6" s="72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Emqa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10</v>
      </c>
      <c r="Y6" s="20">
        <f t="array" ref="Y6">VLOOKUP($U6,$AF$3:$AN$5,5,0)</f>
        <v>11</v>
      </c>
      <c r="Z6" s="20">
        <f t="array" ref="Z6">VLOOKUP($U6,$AF$3:$AN$5,6,0)</f>
        <v>36</v>
      </c>
      <c r="AA6" s="20">
        <f t="array" ref="AA6">VLOOKUP($U6,$AF$3:$AN$5,7,0)</f>
        <v>39</v>
      </c>
      <c r="AB6" s="20">
        <f t="array" ref="AB6">VLOOKUP($U6,$AF$3:$AN$5,8,0)</f>
        <v>-3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2"/>
      <c r="L7" s="72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2"/>
      <c r="L8" s="72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2"/>
      <c r="L9" s="72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Emqa</v>
      </c>
      <c r="F12" s="47" t="str">
        <f t="shared" ref="F12:F17" si="7">$E$5</f>
        <v>Adisey95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Emqa  - (Канада) Adisey95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Emqa</v>
      </c>
      <c r="F13" s="47" t="str">
        <f t="shared" si="7"/>
        <v>Adisey95</v>
      </c>
      <c r="G13" s="40">
        <f t="shared" si="8"/>
        <v>0</v>
      </c>
      <c r="H13" s="19"/>
      <c r="I13" s="40">
        <f t="shared" si="9"/>
        <v>1</v>
      </c>
      <c r="J13" s="19"/>
      <c r="K13" s="47">
        <v>0.0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Emqa  - (Канада) Adisey95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Emqa</v>
      </c>
      <c r="F14" s="47" t="str">
        <f t="shared" si="7"/>
        <v>Adisey95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Emqa  - (Канада) Adisey95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AVTOMAT</v>
      </c>
      <c r="F15" s="47" t="str">
        <f t="shared" si="7"/>
        <v>Adisey95</v>
      </c>
      <c r="G15" s="40">
        <f t="shared" si="8"/>
        <v>0</v>
      </c>
      <c r="H15" s="19"/>
      <c r="I15" s="40">
        <f t="shared" si="9"/>
        <v>2</v>
      </c>
      <c r="J15" s="19"/>
      <c r="K15" s="47">
        <v>0.0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AVTOMAT  - (Канада) Adisey95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AVTOMAT</v>
      </c>
      <c r="F16" s="47" t="str">
        <f t="shared" si="7"/>
        <v>Adisey95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AVTOMAT  - (Канада) Adisey95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AVTOMAT</v>
      </c>
      <c r="F17" s="47" t="str">
        <f t="shared" si="7"/>
        <v>Adisey95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AVTOMAT  - (Канада) Adisey95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AVTOMAT</v>
      </c>
      <c r="F18" s="47" t="str">
        <f t="shared" ref="F18:F23" si="15">$E$4</f>
        <v>Emqa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AVTOMAT  - (Швейцария) Emqa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AVTOMAT</v>
      </c>
      <c r="F19" s="47" t="str">
        <f t="shared" si="15"/>
        <v>Emqa</v>
      </c>
      <c r="G19" s="40">
        <f t="shared" si="8"/>
        <v>0</v>
      </c>
      <c r="H19" s="19"/>
      <c r="I19" s="40">
        <f t="shared" ref="I19:I23" si="16">SUM(L19,O19)</f>
        <v>2</v>
      </c>
      <c r="J19" s="19"/>
      <c r="K19" s="47">
        <v>0.0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AVTOMAT  - (Швейцария) Emqa</v>
      </c>
      <c r="V19" s="12" t="str">
        <f t="shared" si="11"/>
        <v>0:2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AVTOMAT</v>
      </c>
      <c r="F20" s="47" t="str">
        <f t="shared" si="15"/>
        <v>Emqa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AVTOMAT  - (Швейцария) Emqa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Adisey95</v>
      </c>
      <c r="F21" s="47" t="str">
        <f t="shared" si="15"/>
        <v>Emqa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Adisey95  - (Швейцария) Emqa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Adisey95</v>
      </c>
      <c r="F22" s="47" t="str">
        <f t="shared" si="15"/>
        <v>Emqa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Adisey95  - (Швейцария) Emqa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Adisey95</v>
      </c>
      <c r="F23" s="47" t="str">
        <f t="shared" si="15"/>
        <v>Emqa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Adisey95  - (Швейцария) Emqa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Adisey95</v>
      </c>
      <c r="F24" s="51" t="str">
        <f t="shared" ref="F24:F29" si="20">$E$6</f>
        <v>AVTOMAT</v>
      </c>
      <c r="G24" s="40">
        <f t="shared" si="8"/>
        <v>3</v>
      </c>
      <c r="H24" s="19"/>
      <c r="I24" s="40">
        <f t="shared" ref="I24:I30" si="21">SUM(L24)</f>
        <v>1</v>
      </c>
      <c r="J24" s="19"/>
      <c r="K24" s="47">
        <v>3.0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Adisey95  - (США) AVTOMAT</v>
      </c>
      <c r="V24" s="12" t="str">
        <f t="shared" si="11"/>
        <v>3:1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Adisey95</v>
      </c>
      <c r="F25" s="51" t="str">
        <f t="shared" si="20"/>
        <v>AVTOMAT</v>
      </c>
      <c r="G25" s="40">
        <f t="shared" si="8"/>
        <v>3</v>
      </c>
      <c r="H25" s="19"/>
      <c r="I25" s="40">
        <f t="shared" si="21"/>
        <v>3</v>
      </c>
      <c r="J25" s="19"/>
      <c r="K25" s="74">
        <v>3.0</v>
      </c>
      <c r="L25" s="47">
        <v>3.0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Adisey95  - (США) AVTOMAT</v>
      </c>
      <c r="V25" s="12" t="str">
        <f t="shared" si="11"/>
        <v>3:3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Adisey95</v>
      </c>
      <c r="F26" s="51" t="str">
        <f t="shared" si="20"/>
        <v>AVTOMAT</v>
      </c>
      <c r="G26" s="75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Adisey95  - (США) AVTOMAT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76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Emqa</v>
      </c>
      <c r="F27" s="51" t="str">
        <f t="shared" si="20"/>
        <v>AVTOMAT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Emqa  - (США) AVTOMAT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76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Emqa</v>
      </c>
      <c r="F28" s="51" t="str">
        <f t="shared" si="20"/>
        <v>AVTOMAT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Emqa  - (США) AVTOMAT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76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Emqa</v>
      </c>
      <c r="F29" s="51" t="str">
        <f t="shared" si="20"/>
        <v>AVTOMAT</v>
      </c>
      <c r="G29" s="40">
        <f t="shared" si="8"/>
        <v>3</v>
      </c>
      <c r="H29" s="19"/>
      <c r="I29" s="40">
        <f t="shared" si="21"/>
        <v>3</v>
      </c>
      <c r="J29" s="19"/>
      <c r="K29" s="47">
        <v>3.0</v>
      </c>
      <c r="L29" s="47">
        <v>3.0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Emqa  - (США) AVTOMAT</v>
      </c>
      <c r="V29" s="12" t="str">
        <f t="shared" si="11"/>
        <v>3:3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Emqa</v>
      </c>
      <c r="F30" s="47" t="str">
        <f t="shared" ref="F30:F35" si="25">$E$5</f>
        <v>Adisey95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Emqa  - (Канада) Adisey95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Emqa</v>
      </c>
      <c r="F31" s="47" t="str">
        <f t="shared" si="25"/>
        <v>Adisey95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Emqa  - (Канада) Adisey95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Emqa</v>
      </c>
      <c r="F32" s="47" t="str">
        <f t="shared" si="25"/>
        <v>Adisey95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Emqa  - (Канада) Adisey95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AVTOMAT</v>
      </c>
      <c r="F33" s="47" t="str">
        <f t="shared" si="25"/>
        <v>Adisey95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AVTOMAT  - (Канада) Adisey95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AVTOMAT</v>
      </c>
      <c r="F34" s="47" t="str">
        <f t="shared" si="25"/>
        <v>Adisey95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AVTOMAT  - (Канада) Adisey95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AVTOMAT</v>
      </c>
      <c r="F35" s="47" t="str">
        <f t="shared" si="25"/>
        <v>Adisey95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AVTOMAT  - (Канада) Adisey95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AVTOMAT</v>
      </c>
      <c r="F36" s="47" t="str">
        <f t="shared" ref="F36:F41" si="30">$E$4</f>
        <v>Emqa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AVTOMAT  - (Швейцария) Emqa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AVTOMAT</v>
      </c>
      <c r="F37" s="47" t="str">
        <f t="shared" si="30"/>
        <v>Emqa</v>
      </c>
      <c r="G37" s="40">
        <f t="shared" si="8"/>
        <v>3</v>
      </c>
      <c r="H37" s="19"/>
      <c r="I37" s="40">
        <f t="shared" si="31"/>
        <v>1</v>
      </c>
      <c r="J37" s="19"/>
      <c r="K37" s="47">
        <v>3.0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AVTOMAT  - (Швейцария) Emqa</v>
      </c>
      <c r="V37" s="12" t="str">
        <f t="shared" si="11"/>
        <v>3:1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AVTOMAT</v>
      </c>
      <c r="F38" s="47" t="str">
        <f t="shared" si="30"/>
        <v>Emqa</v>
      </c>
      <c r="G38" s="40">
        <f t="shared" si="8"/>
        <v>1</v>
      </c>
      <c r="H38" s="19"/>
      <c r="I38" s="40">
        <f t="shared" si="31"/>
        <v>0</v>
      </c>
      <c r="J38" s="19"/>
      <c r="K38" s="47">
        <v>1.0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AVTOMAT  - (Швейцария) Emqa</v>
      </c>
      <c r="V38" s="12" t="str">
        <f t="shared" si="11"/>
        <v>1:0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Adisey95</v>
      </c>
      <c r="F39" s="47" t="str">
        <f t="shared" si="30"/>
        <v>Emqa</v>
      </c>
      <c r="G39" s="40">
        <f t="shared" si="8"/>
        <v>0</v>
      </c>
      <c r="H39" s="19"/>
      <c r="I39" s="40">
        <f t="shared" si="31"/>
        <v>1</v>
      </c>
      <c r="J39" s="19"/>
      <c r="K39" s="47">
        <v>0.0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Adisey95  - (Швейцария) Emqa</v>
      </c>
      <c r="V39" s="12" t="str">
        <f t="shared" si="11"/>
        <v>0:1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Adisey95</v>
      </c>
      <c r="F40" s="47" t="str">
        <f t="shared" si="30"/>
        <v>Emqa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Adisey95  - (Швейцария) Emqa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Adisey95</v>
      </c>
      <c r="F41" s="47" t="str">
        <f t="shared" si="30"/>
        <v>Emqa</v>
      </c>
      <c r="G41" s="40">
        <f t="shared" si="8"/>
        <v>3</v>
      </c>
      <c r="H41" s="19"/>
      <c r="I41" s="40">
        <f t="shared" si="31"/>
        <v>2</v>
      </c>
      <c r="J41" s="19"/>
      <c r="K41" s="47">
        <v>3.0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Adisey95  - (Швейцария) Emqa</v>
      </c>
      <c r="V41" s="12" t="str">
        <f t="shared" si="11"/>
        <v>3:2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Adisey95</v>
      </c>
      <c r="F42" s="47" t="str">
        <f t="shared" ref="F42:F47" si="35">$E$6</f>
        <v>AVTOMAT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Adisey95  - (США) AVTOMAT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Adisey95</v>
      </c>
      <c r="F43" s="47" t="str">
        <f t="shared" si="35"/>
        <v>AVTOMAT</v>
      </c>
      <c r="G43" s="40">
        <f t="shared" si="8"/>
        <v>0</v>
      </c>
      <c r="H43" s="19"/>
      <c r="I43" s="40">
        <f t="shared" ref="I43:I47" si="36">SUM(L43,O43)</f>
        <v>2</v>
      </c>
      <c r="J43" s="19"/>
      <c r="K43" s="47">
        <v>0.0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Adisey95  - (США) AVTOMAT</v>
      </c>
      <c r="V43" s="12" t="str">
        <f t="shared" si="11"/>
        <v>0:2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Adisey95</v>
      </c>
      <c r="F44" s="47" t="str">
        <f t="shared" si="35"/>
        <v>AVTOMAT</v>
      </c>
      <c r="G44" s="40">
        <f t="shared" si="8"/>
        <v>0</v>
      </c>
      <c r="H44" s="19"/>
      <c r="I44" s="40">
        <f t="shared" si="36"/>
        <v>2</v>
      </c>
      <c r="J44" s="19"/>
      <c r="K44" s="47">
        <v>0.0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Adisey95  - (США) AVTOMAT</v>
      </c>
      <c r="V44" s="12" t="str">
        <f t="shared" si="11"/>
        <v>0:2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Emqa</v>
      </c>
      <c r="F45" s="47" t="str">
        <f t="shared" si="35"/>
        <v>AVTOMAT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Emqa  - (США) AVTOMAT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Emqa</v>
      </c>
      <c r="F46" s="47" t="str">
        <f t="shared" si="35"/>
        <v>AVTOMAT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Emqa  - (США) AVTOMAT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Emqa</v>
      </c>
      <c r="F47" s="47" t="str">
        <f t="shared" si="35"/>
        <v>AVTOMAT</v>
      </c>
      <c r="G47" s="40">
        <f t="shared" si="8"/>
        <v>3</v>
      </c>
      <c r="H47" s="19"/>
      <c r="I47" s="40">
        <f t="shared" si="36"/>
        <v>1</v>
      </c>
      <c r="J47" s="19"/>
      <c r="K47" s="47">
        <v>3.0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Emqa  - (США) AVTOMAT</v>
      </c>
      <c r="V47" s="12" t="str">
        <f t="shared" si="11"/>
        <v>3:1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Emqa</v>
      </c>
      <c r="F48" s="47" t="str">
        <f t="shared" ref="F48:F51" si="40">$E$5</f>
        <v>Adisey95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Emqa  - (Канада) Adisey95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Emqa</v>
      </c>
      <c r="F49" s="47" t="str">
        <f t="shared" si="40"/>
        <v>Adisey95</v>
      </c>
      <c r="G49" s="40">
        <f t="shared" si="8"/>
        <v>3</v>
      </c>
      <c r="H49" s="19"/>
      <c r="I49" s="40">
        <f t="shared" ref="I49:I53" si="41">SUM(L49,O49)</f>
        <v>1</v>
      </c>
      <c r="J49" s="19"/>
      <c r="K49" s="47">
        <v>3.0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Emqa  - (Канада) Adisey95</v>
      </c>
      <c r="V49" s="12" t="str">
        <f t="shared" si="11"/>
        <v>3:1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AVTOMAT</v>
      </c>
      <c r="F50" s="47" t="str">
        <f t="shared" si="40"/>
        <v>Adisey95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AVTOMAT  - (Канада) Adisey95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AVTOMAT</v>
      </c>
      <c r="F51" s="47" t="str">
        <f t="shared" si="40"/>
        <v>Adisey95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AVTOMAT  - (Канада) Adisey95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AVTOMAT</v>
      </c>
      <c r="F52" s="47" t="str">
        <f t="shared" ref="F52:F53" si="45">$E$4</f>
        <v>Emqa</v>
      </c>
      <c r="G52" s="40">
        <f t="shared" si="8"/>
        <v>3</v>
      </c>
      <c r="H52" s="19"/>
      <c r="I52" s="40">
        <f t="shared" si="41"/>
        <v>1</v>
      </c>
      <c r="J52" s="19"/>
      <c r="K52" s="47">
        <v>3.0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AVTOMAT  - (Швейцария) Emqa</v>
      </c>
      <c r="V52" s="12" t="str">
        <f t="shared" si="11"/>
        <v>3:1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AVTOMAT</v>
      </c>
      <c r="F53" s="47" t="str">
        <f t="shared" si="45"/>
        <v>Emqa</v>
      </c>
      <c r="G53" s="40">
        <f t="shared" si="8"/>
        <v>0</v>
      </c>
      <c r="H53" s="19"/>
      <c r="I53" s="40">
        <f t="shared" si="41"/>
        <v>1</v>
      </c>
      <c r="J53" s="19"/>
      <c r="K53" s="47">
        <v>0.0</v>
      </c>
      <c r="L53" s="47">
        <v>1.0</v>
      </c>
      <c r="M53" s="12" t="s">
        <v>0</v>
      </c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AVTOMAT  - (Швейцария) Emqa</v>
      </c>
      <c r="V53" s="12" t="str">
        <f t="shared" si="11"/>
        <v>0:1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8"/>
      <c r="L226" s="78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8"/>
      <c r="L227" s="78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8"/>
      <c r="L228" s="78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8"/>
      <c r="L229" s="78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8"/>
      <c r="L230" s="78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8"/>
      <c r="L231" s="78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8"/>
      <c r="L232" s="78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8"/>
      <c r="L233" s="78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8"/>
      <c r="L234" s="78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8"/>
      <c r="L235" s="78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8"/>
      <c r="L236" s="78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8"/>
      <c r="L237" s="78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8"/>
      <c r="L238" s="78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8"/>
      <c r="L239" s="78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8"/>
      <c r="L240" s="78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8"/>
      <c r="L241" s="78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8"/>
      <c r="L242" s="78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8"/>
      <c r="L243" s="78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8"/>
      <c r="L244" s="78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8"/>
      <c r="L245" s="78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8"/>
      <c r="L246" s="78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8"/>
      <c r="L247" s="78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8"/>
      <c r="L248" s="78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8"/>
      <c r="L249" s="78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8"/>
      <c r="L250" s="78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8"/>
      <c r="L251" s="78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8"/>
      <c r="L252" s="78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8"/>
      <c r="L253" s="78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8"/>
      <c r="L254" s="78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8"/>
      <c r="L255" s="78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8"/>
      <c r="L256" s="78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8"/>
      <c r="L257" s="78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8"/>
      <c r="L258" s="78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8"/>
      <c r="L259" s="78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8"/>
      <c r="L260" s="78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8"/>
      <c r="L261" s="78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8"/>
      <c r="L262" s="78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8"/>
      <c r="L263" s="78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8"/>
      <c r="L264" s="78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8"/>
      <c r="L265" s="78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8"/>
      <c r="L266" s="78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8"/>
      <c r="L267" s="78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8"/>
      <c r="L268" s="78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8"/>
      <c r="L269" s="78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8"/>
      <c r="L270" s="78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8"/>
      <c r="L271" s="78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8"/>
      <c r="L272" s="78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8"/>
      <c r="L273" s="78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8"/>
      <c r="L274" s="78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8"/>
      <c r="L275" s="78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8"/>
      <c r="L276" s="78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8"/>
      <c r="L277" s="78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8"/>
      <c r="L278" s="78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8"/>
      <c r="L279" s="78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8"/>
      <c r="L280" s="78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8"/>
      <c r="L281" s="78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8"/>
      <c r="L282" s="78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8"/>
      <c r="L283" s="78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8"/>
      <c r="L284" s="78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8"/>
      <c r="L285" s="78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8"/>
      <c r="L286" s="78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8"/>
      <c r="L287" s="78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8"/>
      <c r="L288" s="78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8"/>
      <c r="L289" s="78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8"/>
      <c r="L290" s="78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8"/>
      <c r="L291" s="78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8"/>
      <c r="L292" s="78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8"/>
      <c r="L293" s="78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8"/>
      <c r="L294" s="78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8"/>
      <c r="L295" s="78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8"/>
      <c r="L296" s="78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8"/>
      <c r="L297" s="78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8"/>
      <c r="L298" s="78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8"/>
      <c r="L299" s="78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8"/>
      <c r="L300" s="78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8"/>
      <c r="L301" s="78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8"/>
      <c r="L302" s="78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8"/>
      <c r="L303" s="78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8"/>
      <c r="L304" s="78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8"/>
      <c r="L305" s="78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8"/>
      <c r="L306" s="78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8"/>
      <c r="L307" s="78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8"/>
      <c r="L308" s="78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8"/>
      <c r="L309" s="78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8"/>
      <c r="L310" s="78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8"/>
      <c r="L311" s="78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8"/>
      <c r="L312" s="78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8"/>
      <c r="L313" s="78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8"/>
      <c r="L314" s="78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8"/>
      <c r="L315" s="78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8"/>
      <c r="L316" s="78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8"/>
      <c r="L317" s="78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8"/>
      <c r="L318" s="78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8"/>
      <c r="L319" s="78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8"/>
      <c r="L320" s="78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8"/>
      <c r="L321" s="78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8"/>
      <c r="L322" s="78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8"/>
      <c r="L323" s="78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8"/>
      <c r="L324" s="78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8"/>
      <c r="L325" s="78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8"/>
      <c r="L326" s="78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8"/>
      <c r="L327" s="78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8"/>
      <c r="L328" s="78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8"/>
      <c r="L329" s="78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8"/>
      <c r="L330" s="78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8"/>
      <c r="L331" s="78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8"/>
      <c r="L332" s="78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8"/>
      <c r="L333" s="78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8"/>
      <c r="L334" s="78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8"/>
      <c r="L335" s="78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8"/>
      <c r="L336" s="78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8"/>
      <c r="L337" s="78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8"/>
      <c r="L338" s="78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8"/>
      <c r="L339" s="78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8"/>
      <c r="L340" s="78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8"/>
      <c r="L341" s="78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8"/>
      <c r="L342" s="78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8"/>
      <c r="L343" s="78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8"/>
      <c r="L344" s="78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8"/>
      <c r="L345" s="78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8"/>
      <c r="L346" s="78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8"/>
      <c r="L347" s="78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8"/>
      <c r="L348" s="78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8"/>
      <c r="L349" s="78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8"/>
      <c r="L350" s="78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8"/>
      <c r="L351" s="78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8"/>
      <c r="L352" s="78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8"/>
      <c r="L353" s="78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8"/>
      <c r="L354" s="78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8"/>
      <c r="L355" s="78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8"/>
      <c r="L356" s="78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8"/>
      <c r="L357" s="78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8"/>
      <c r="L358" s="78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8"/>
      <c r="L359" s="78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8"/>
      <c r="L360" s="78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8"/>
      <c r="L361" s="78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8"/>
      <c r="L362" s="78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8"/>
      <c r="L363" s="78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8"/>
      <c r="L364" s="78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8"/>
      <c r="L365" s="78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8"/>
      <c r="L366" s="78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8"/>
      <c r="L367" s="78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8"/>
      <c r="L368" s="78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8"/>
      <c r="L369" s="78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8"/>
      <c r="L370" s="78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8"/>
      <c r="L371" s="78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8"/>
      <c r="L372" s="78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8"/>
      <c r="L373" s="78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8"/>
      <c r="L374" s="78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8"/>
      <c r="L375" s="78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8"/>
      <c r="L376" s="78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8"/>
      <c r="L377" s="78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8"/>
      <c r="L378" s="78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8"/>
      <c r="L379" s="78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8"/>
      <c r="L380" s="78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8"/>
      <c r="L381" s="78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8"/>
      <c r="L382" s="78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8"/>
      <c r="L383" s="78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8"/>
      <c r="L384" s="78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8"/>
      <c r="L385" s="78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8"/>
      <c r="L386" s="78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8"/>
      <c r="L387" s="78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8"/>
      <c r="L388" s="78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8"/>
      <c r="L389" s="78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8"/>
      <c r="L390" s="78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8"/>
      <c r="L391" s="78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8"/>
      <c r="L392" s="78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8"/>
      <c r="L393" s="78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8"/>
      <c r="L394" s="78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8"/>
      <c r="L395" s="78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8"/>
      <c r="L396" s="78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8"/>
      <c r="L397" s="78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8"/>
      <c r="L398" s="78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8"/>
      <c r="L399" s="78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8"/>
      <c r="L400" s="78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8"/>
      <c r="L401" s="78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8"/>
      <c r="L402" s="78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8"/>
      <c r="L403" s="78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8"/>
      <c r="L404" s="78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8"/>
      <c r="L405" s="78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8"/>
      <c r="L406" s="78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8"/>
      <c r="L407" s="78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8"/>
      <c r="L408" s="78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8"/>
      <c r="L409" s="78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8"/>
      <c r="L410" s="78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8"/>
      <c r="L411" s="78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8"/>
      <c r="L412" s="78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8"/>
      <c r="L413" s="78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8"/>
      <c r="L414" s="78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8"/>
      <c r="L415" s="78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8"/>
      <c r="L416" s="78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8"/>
      <c r="L417" s="78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8"/>
      <c r="L418" s="78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8"/>
      <c r="L419" s="78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8"/>
      <c r="L420" s="78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8"/>
      <c r="L421" s="78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8"/>
      <c r="L422" s="78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8"/>
      <c r="L423" s="78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8"/>
      <c r="L424" s="78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8"/>
      <c r="L425" s="78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8"/>
      <c r="L426" s="78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8"/>
      <c r="L427" s="78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8"/>
      <c r="L428" s="78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8"/>
      <c r="L429" s="78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8"/>
      <c r="L430" s="78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8"/>
      <c r="L431" s="78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8"/>
      <c r="L432" s="78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8"/>
      <c r="L433" s="78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8"/>
      <c r="L434" s="78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8"/>
      <c r="L435" s="78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8"/>
      <c r="L436" s="78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8"/>
      <c r="L437" s="78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8"/>
      <c r="L438" s="78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8"/>
      <c r="L439" s="78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8"/>
      <c r="L440" s="78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8"/>
      <c r="L441" s="78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8"/>
      <c r="L442" s="78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8"/>
      <c r="L443" s="78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8"/>
      <c r="L444" s="78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8"/>
      <c r="L445" s="78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8"/>
      <c r="L446" s="78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8"/>
      <c r="L447" s="78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8"/>
      <c r="L448" s="78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8"/>
      <c r="L449" s="78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8"/>
      <c r="L450" s="78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8"/>
      <c r="L451" s="78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8"/>
      <c r="L452" s="78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8"/>
      <c r="L453" s="78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8"/>
      <c r="L454" s="78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8"/>
      <c r="L455" s="78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8"/>
      <c r="L456" s="78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8"/>
      <c r="L457" s="78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8"/>
      <c r="L458" s="78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8"/>
      <c r="L459" s="78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8"/>
      <c r="L460" s="78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8"/>
      <c r="L461" s="78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8"/>
      <c r="L462" s="78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8"/>
      <c r="L463" s="78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8"/>
      <c r="L464" s="78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8"/>
      <c r="L465" s="78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8"/>
      <c r="L466" s="78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8"/>
      <c r="L467" s="78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8"/>
      <c r="L468" s="78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8"/>
      <c r="L469" s="78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8"/>
      <c r="L470" s="78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8"/>
      <c r="L471" s="78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8"/>
      <c r="L472" s="78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8"/>
      <c r="L473" s="78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8"/>
      <c r="L474" s="78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8"/>
      <c r="L475" s="78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8"/>
      <c r="L476" s="78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8"/>
      <c r="L477" s="78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8"/>
      <c r="L478" s="78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8"/>
      <c r="L479" s="78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8"/>
      <c r="L480" s="78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8"/>
      <c r="L481" s="78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8"/>
      <c r="L482" s="78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8"/>
      <c r="L483" s="78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8"/>
      <c r="L484" s="78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8"/>
      <c r="L485" s="78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8"/>
      <c r="L486" s="78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8"/>
      <c r="L487" s="78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8"/>
      <c r="L488" s="78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8"/>
      <c r="L489" s="78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8"/>
      <c r="L490" s="78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8"/>
      <c r="L491" s="78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8"/>
      <c r="L492" s="78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8"/>
      <c r="L493" s="78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8"/>
      <c r="L494" s="78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8"/>
      <c r="L495" s="78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8"/>
      <c r="L496" s="78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8"/>
      <c r="L497" s="78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8"/>
      <c r="L498" s="78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8"/>
      <c r="L499" s="78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8"/>
      <c r="L500" s="78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8"/>
      <c r="L501" s="78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8"/>
      <c r="L502" s="78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8"/>
      <c r="L503" s="78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8"/>
      <c r="L504" s="78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8"/>
      <c r="L505" s="78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8"/>
      <c r="L506" s="78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8"/>
      <c r="L507" s="78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8"/>
      <c r="L508" s="78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8"/>
      <c r="L509" s="78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8"/>
      <c r="L510" s="78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8"/>
      <c r="L511" s="78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8"/>
      <c r="L512" s="78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8"/>
      <c r="L513" s="78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8"/>
      <c r="L514" s="78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8"/>
      <c r="L515" s="78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8"/>
      <c r="L516" s="78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8"/>
      <c r="L517" s="78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8"/>
      <c r="L518" s="78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8"/>
      <c r="L519" s="78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8"/>
      <c r="L520" s="78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8"/>
      <c r="L521" s="78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8"/>
      <c r="L522" s="78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8"/>
      <c r="L523" s="78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8"/>
      <c r="L524" s="78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8"/>
      <c r="L525" s="78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8"/>
      <c r="L526" s="78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8"/>
      <c r="L527" s="78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8"/>
      <c r="L528" s="78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8"/>
      <c r="L529" s="78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8"/>
      <c r="L530" s="78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8"/>
      <c r="L531" s="78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8"/>
      <c r="L532" s="78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8"/>
      <c r="L533" s="78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8"/>
      <c r="L534" s="78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8"/>
      <c r="L535" s="78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8"/>
      <c r="L536" s="78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8"/>
      <c r="L537" s="78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8"/>
      <c r="L538" s="78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8"/>
      <c r="L539" s="78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8"/>
      <c r="L540" s="78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8"/>
      <c r="L541" s="78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8"/>
      <c r="L542" s="78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8"/>
      <c r="L543" s="78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8"/>
      <c r="L544" s="78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8"/>
      <c r="L545" s="78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8"/>
      <c r="L546" s="78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8"/>
      <c r="L547" s="78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8"/>
      <c r="L548" s="78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8"/>
      <c r="L549" s="78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8"/>
      <c r="L550" s="78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8"/>
      <c r="L551" s="78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8"/>
      <c r="L552" s="78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8"/>
      <c r="L553" s="78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8"/>
      <c r="L554" s="78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8"/>
      <c r="L555" s="78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8"/>
      <c r="L556" s="78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8"/>
      <c r="L557" s="78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8"/>
      <c r="L558" s="78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8"/>
      <c r="L559" s="78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8"/>
      <c r="L560" s="78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8"/>
      <c r="L561" s="78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8"/>
      <c r="L562" s="78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8"/>
      <c r="L563" s="78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8"/>
      <c r="L564" s="78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8"/>
      <c r="L565" s="78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8"/>
      <c r="L566" s="78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8"/>
      <c r="L567" s="78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8"/>
      <c r="L568" s="78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8"/>
      <c r="L569" s="78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8"/>
      <c r="L570" s="78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8"/>
      <c r="L571" s="78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8"/>
      <c r="L572" s="78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8"/>
      <c r="L573" s="78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8"/>
      <c r="L574" s="78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8"/>
      <c r="L575" s="78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8"/>
      <c r="L576" s="78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8"/>
      <c r="L577" s="78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8"/>
      <c r="L578" s="78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8"/>
      <c r="L579" s="78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8"/>
      <c r="L580" s="78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8"/>
      <c r="L581" s="78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8"/>
      <c r="L582" s="78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8"/>
      <c r="L583" s="78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8"/>
      <c r="L584" s="78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8"/>
      <c r="L585" s="78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8"/>
      <c r="L586" s="78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8"/>
      <c r="L587" s="78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8"/>
      <c r="L588" s="78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8"/>
      <c r="L589" s="78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8"/>
      <c r="L590" s="78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8"/>
      <c r="L591" s="78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8"/>
      <c r="L592" s="78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8"/>
      <c r="L593" s="78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8"/>
      <c r="L594" s="78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8"/>
      <c r="L595" s="78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8"/>
      <c r="L596" s="78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8"/>
      <c r="L597" s="78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8"/>
      <c r="L598" s="78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8"/>
      <c r="L599" s="78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8"/>
      <c r="L600" s="78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8"/>
      <c r="L601" s="78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8"/>
      <c r="L602" s="78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8"/>
      <c r="L603" s="78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8"/>
      <c r="L604" s="78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8"/>
      <c r="L605" s="78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8"/>
      <c r="L606" s="78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8"/>
      <c r="L607" s="78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8"/>
      <c r="L608" s="78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8"/>
      <c r="L609" s="78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8"/>
      <c r="L610" s="78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8"/>
      <c r="L611" s="78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8"/>
      <c r="L612" s="78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8"/>
      <c r="L613" s="78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8"/>
      <c r="L614" s="78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8"/>
      <c r="L615" s="78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8"/>
      <c r="L616" s="78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8"/>
      <c r="L617" s="78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8"/>
      <c r="L618" s="78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8"/>
      <c r="L619" s="78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8"/>
      <c r="L620" s="78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8"/>
      <c r="L621" s="78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8"/>
      <c r="L622" s="78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8"/>
      <c r="L623" s="78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8"/>
      <c r="L624" s="78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8"/>
      <c r="L625" s="78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8"/>
      <c r="L626" s="78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8"/>
      <c r="L627" s="78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8"/>
      <c r="L628" s="78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8"/>
      <c r="L629" s="78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8"/>
      <c r="L630" s="78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8"/>
      <c r="L631" s="78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8"/>
      <c r="L632" s="78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8"/>
      <c r="L633" s="78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8"/>
      <c r="L634" s="78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8"/>
      <c r="L635" s="78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8"/>
      <c r="L636" s="78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8"/>
      <c r="L637" s="78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8"/>
      <c r="L638" s="78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8"/>
      <c r="L639" s="78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8"/>
      <c r="L640" s="78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8"/>
      <c r="L641" s="78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8"/>
      <c r="L642" s="78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8"/>
      <c r="L643" s="78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8"/>
      <c r="L644" s="78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8"/>
      <c r="L645" s="78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8"/>
      <c r="L646" s="78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8"/>
      <c r="L647" s="78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8"/>
      <c r="L648" s="78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8"/>
      <c r="L649" s="78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8"/>
      <c r="L650" s="78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8"/>
      <c r="L651" s="78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8"/>
      <c r="L652" s="78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8"/>
      <c r="L653" s="78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8"/>
      <c r="L654" s="78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8"/>
      <c r="L655" s="78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8"/>
      <c r="L656" s="78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8"/>
      <c r="L657" s="78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8"/>
      <c r="L658" s="78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8"/>
      <c r="L659" s="78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8"/>
      <c r="L660" s="78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8"/>
      <c r="L661" s="78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8"/>
      <c r="L662" s="78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8"/>
      <c r="L663" s="78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8"/>
      <c r="L664" s="78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8"/>
      <c r="L665" s="78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8"/>
      <c r="L666" s="78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8"/>
      <c r="L667" s="78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8"/>
      <c r="L668" s="78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8"/>
      <c r="L669" s="78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8"/>
      <c r="L670" s="78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8"/>
      <c r="L671" s="78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8"/>
      <c r="L672" s="78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8"/>
      <c r="L673" s="78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8"/>
      <c r="L674" s="78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8"/>
      <c r="L675" s="78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8"/>
      <c r="L676" s="78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8"/>
      <c r="L677" s="78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8"/>
      <c r="L678" s="78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8"/>
      <c r="L679" s="78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8"/>
      <c r="L680" s="78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8"/>
      <c r="L681" s="78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8"/>
      <c r="L682" s="78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8"/>
      <c r="L683" s="78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8"/>
      <c r="L684" s="78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8"/>
      <c r="L685" s="78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8"/>
      <c r="L686" s="78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8"/>
      <c r="L687" s="78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8"/>
      <c r="L688" s="78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8"/>
      <c r="L689" s="78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8"/>
      <c r="L690" s="78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8"/>
      <c r="L691" s="78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8"/>
      <c r="L692" s="78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8"/>
      <c r="L693" s="78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8"/>
      <c r="L694" s="78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8"/>
      <c r="L695" s="78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8"/>
      <c r="L696" s="78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8"/>
      <c r="L697" s="78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8"/>
      <c r="L698" s="78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8"/>
      <c r="L699" s="78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8"/>
      <c r="L700" s="78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8"/>
      <c r="L701" s="78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8"/>
      <c r="L702" s="78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8"/>
      <c r="L703" s="78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8"/>
      <c r="L704" s="78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8"/>
      <c r="L705" s="78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8"/>
      <c r="L706" s="78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8"/>
      <c r="L707" s="78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8"/>
      <c r="L708" s="78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8"/>
      <c r="L709" s="78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8"/>
      <c r="L710" s="78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8"/>
      <c r="L711" s="78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8"/>
      <c r="L712" s="78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8"/>
      <c r="L713" s="78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8"/>
      <c r="L714" s="78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8"/>
      <c r="L715" s="78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8"/>
      <c r="L716" s="78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8"/>
      <c r="L717" s="78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8"/>
      <c r="L718" s="78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8"/>
      <c r="L719" s="78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8"/>
      <c r="L720" s="78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8"/>
      <c r="L721" s="78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8"/>
      <c r="L722" s="78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8"/>
      <c r="L723" s="78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8"/>
      <c r="L724" s="78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8"/>
      <c r="L725" s="78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8"/>
      <c r="L726" s="78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8"/>
      <c r="L727" s="78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8"/>
      <c r="L728" s="78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8"/>
      <c r="L729" s="78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8"/>
      <c r="L730" s="78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8"/>
      <c r="L731" s="78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8"/>
      <c r="L732" s="78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8"/>
      <c r="L733" s="78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8"/>
      <c r="L734" s="78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8"/>
      <c r="L735" s="78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8"/>
      <c r="L736" s="78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8"/>
      <c r="L737" s="78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8"/>
      <c r="L738" s="78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8"/>
      <c r="L739" s="78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8"/>
      <c r="L740" s="78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8"/>
      <c r="L741" s="78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8"/>
      <c r="L742" s="78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8"/>
      <c r="L743" s="78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8"/>
      <c r="L744" s="78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8"/>
      <c r="L745" s="78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8"/>
      <c r="L746" s="78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8"/>
      <c r="L747" s="78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8"/>
      <c r="L748" s="78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8"/>
      <c r="L749" s="78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8"/>
      <c r="L750" s="78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8"/>
      <c r="L751" s="78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8"/>
      <c r="L752" s="78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8"/>
      <c r="L753" s="78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8"/>
      <c r="L754" s="78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8"/>
      <c r="L755" s="78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8"/>
      <c r="L756" s="78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8"/>
      <c r="L757" s="78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8"/>
      <c r="L758" s="78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8"/>
      <c r="L759" s="78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8"/>
      <c r="L760" s="78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8"/>
      <c r="L761" s="78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8"/>
      <c r="L762" s="78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8"/>
      <c r="L763" s="78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8"/>
      <c r="L764" s="78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8"/>
      <c r="L765" s="78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8"/>
      <c r="L766" s="78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8"/>
      <c r="L767" s="78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8"/>
      <c r="L768" s="78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8"/>
      <c r="L769" s="78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8"/>
      <c r="L770" s="78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8"/>
      <c r="L771" s="78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8"/>
      <c r="L772" s="78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8"/>
      <c r="L773" s="78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8"/>
      <c r="L774" s="78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8"/>
      <c r="L775" s="78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8"/>
      <c r="L776" s="78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8"/>
      <c r="L777" s="78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8"/>
      <c r="L778" s="78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8"/>
      <c r="L779" s="78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8"/>
      <c r="L780" s="78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8"/>
      <c r="L781" s="78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8"/>
      <c r="L782" s="78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8"/>
      <c r="L783" s="78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8"/>
      <c r="L784" s="78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8"/>
      <c r="L785" s="78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8"/>
      <c r="L786" s="78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8"/>
      <c r="L787" s="78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8"/>
      <c r="L788" s="78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8"/>
      <c r="L789" s="78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8"/>
      <c r="L790" s="78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8"/>
      <c r="L791" s="78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8"/>
      <c r="L792" s="78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8"/>
      <c r="L793" s="78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8"/>
      <c r="L794" s="78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8"/>
      <c r="L795" s="78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8"/>
      <c r="L796" s="78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8"/>
      <c r="L797" s="78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8"/>
      <c r="L798" s="78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8"/>
      <c r="L799" s="78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8"/>
      <c r="L800" s="78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8"/>
      <c r="L801" s="78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8"/>
      <c r="L802" s="78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8"/>
      <c r="L803" s="78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8"/>
      <c r="L804" s="78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8"/>
      <c r="L805" s="78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8"/>
      <c r="L806" s="78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8"/>
      <c r="L807" s="78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8"/>
      <c r="L808" s="78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8"/>
      <c r="L809" s="78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8"/>
      <c r="L810" s="78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8"/>
      <c r="L811" s="78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8"/>
      <c r="L812" s="78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8"/>
      <c r="L813" s="78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8"/>
      <c r="L814" s="78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8"/>
      <c r="L815" s="78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8"/>
      <c r="L816" s="78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8"/>
      <c r="L817" s="78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8"/>
      <c r="L818" s="78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8"/>
      <c r="L819" s="78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8"/>
      <c r="L820" s="78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8"/>
      <c r="L821" s="78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8"/>
      <c r="L822" s="78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8"/>
      <c r="L823" s="78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8"/>
      <c r="L824" s="78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8"/>
      <c r="L825" s="78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8"/>
      <c r="L826" s="78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8"/>
      <c r="L827" s="78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8"/>
      <c r="L828" s="78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8"/>
      <c r="L829" s="78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8"/>
      <c r="L830" s="78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8"/>
      <c r="L831" s="78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8"/>
      <c r="L832" s="78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8"/>
      <c r="L833" s="78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8"/>
      <c r="L834" s="78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8"/>
      <c r="L835" s="78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8"/>
      <c r="L836" s="78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8"/>
      <c r="L837" s="78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8"/>
      <c r="L838" s="78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8"/>
      <c r="L839" s="78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8"/>
      <c r="L840" s="78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8"/>
      <c r="L841" s="78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8"/>
      <c r="L842" s="78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8"/>
      <c r="L843" s="78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8"/>
      <c r="L844" s="78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8"/>
      <c r="L845" s="78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8"/>
      <c r="L846" s="78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8"/>
      <c r="L847" s="78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8"/>
      <c r="L848" s="78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8"/>
      <c r="L849" s="78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8"/>
      <c r="L850" s="78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8"/>
      <c r="L851" s="78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8"/>
      <c r="L852" s="78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8"/>
      <c r="L853" s="78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8"/>
      <c r="L854" s="78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8"/>
      <c r="L855" s="78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8"/>
      <c r="L856" s="78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8"/>
      <c r="L857" s="78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8"/>
      <c r="L858" s="78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8"/>
      <c r="L859" s="78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8"/>
      <c r="L860" s="78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8"/>
      <c r="L861" s="78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8"/>
      <c r="L862" s="78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8"/>
      <c r="L863" s="78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8"/>
      <c r="L864" s="78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8"/>
      <c r="L865" s="78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8"/>
      <c r="L866" s="78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8"/>
      <c r="L867" s="78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8"/>
      <c r="L868" s="78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8"/>
      <c r="L869" s="78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8"/>
      <c r="L870" s="78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8"/>
      <c r="L871" s="78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8"/>
      <c r="L872" s="78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8"/>
      <c r="L873" s="78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8"/>
      <c r="L874" s="78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8"/>
      <c r="L875" s="78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8"/>
      <c r="L876" s="78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8"/>
      <c r="L877" s="78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8"/>
      <c r="L878" s="78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8"/>
      <c r="L879" s="78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8"/>
      <c r="L880" s="78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8"/>
      <c r="L881" s="78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8"/>
      <c r="L882" s="78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8"/>
      <c r="L883" s="78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8"/>
      <c r="L884" s="78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8"/>
      <c r="L885" s="78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8"/>
      <c r="L886" s="78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8"/>
      <c r="L887" s="78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8"/>
      <c r="L888" s="78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8"/>
      <c r="L889" s="78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8"/>
      <c r="L890" s="78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8"/>
      <c r="L891" s="78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8"/>
      <c r="L892" s="78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8"/>
      <c r="L893" s="78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8"/>
      <c r="L894" s="78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8"/>
      <c r="L895" s="78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8"/>
      <c r="L896" s="78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8"/>
      <c r="L897" s="78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8"/>
      <c r="L898" s="78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8"/>
      <c r="L899" s="78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8"/>
      <c r="L900" s="78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8"/>
      <c r="L901" s="78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8"/>
      <c r="L902" s="78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8"/>
      <c r="L903" s="78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8"/>
      <c r="L904" s="78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8"/>
      <c r="L905" s="78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8"/>
      <c r="L906" s="78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8"/>
      <c r="L907" s="78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8"/>
      <c r="L908" s="78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8"/>
      <c r="L909" s="78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8"/>
      <c r="L910" s="78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8"/>
      <c r="L911" s="78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8"/>
      <c r="L912" s="78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8"/>
      <c r="L913" s="78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8"/>
      <c r="L914" s="78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8"/>
      <c r="L915" s="78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8"/>
      <c r="L916" s="78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8"/>
      <c r="L917" s="78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8"/>
      <c r="L918" s="78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8"/>
      <c r="L919" s="78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8"/>
      <c r="L920" s="78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8"/>
      <c r="L921" s="78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8"/>
      <c r="L922" s="78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8"/>
      <c r="L923" s="78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8"/>
      <c r="L924" s="78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8"/>
      <c r="L925" s="78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8"/>
      <c r="L926" s="78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8"/>
      <c r="L927" s="78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8"/>
      <c r="L928" s="78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8"/>
      <c r="L929" s="78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8"/>
      <c r="L930" s="78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8"/>
      <c r="L931" s="78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8"/>
      <c r="L932" s="78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8"/>
      <c r="L933" s="78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8"/>
      <c r="L934" s="78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8"/>
      <c r="L935" s="78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8"/>
      <c r="L936" s="78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8"/>
      <c r="L937" s="78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8"/>
      <c r="L938" s="78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8"/>
      <c r="L939" s="78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8"/>
      <c r="L940" s="78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8"/>
      <c r="L941" s="78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8"/>
      <c r="L942" s="78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8"/>
      <c r="L943" s="78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8"/>
      <c r="L944" s="78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8"/>
      <c r="L945" s="78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8"/>
      <c r="L946" s="78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8"/>
      <c r="L947" s="78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8"/>
      <c r="L948" s="78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8"/>
      <c r="L949" s="78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8"/>
      <c r="L950" s="78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8"/>
      <c r="L951" s="78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8"/>
      <c r="L952" s="78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8"/>
      <c r="L953" s="78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8"/>
      <c r="L954" s="78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8"/>
      <c r="L955" s="78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8"/>
      <c r="L956" s="78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8"/>
      <c r="L957" s="78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8"/>
      <c r="L958" s="78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8"/>
      <c r="L959" s="78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8"/>
      <c r="L960" s="78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8"/>
      <c r="L961" s="78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8"/>
      <c r="L962" s="78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8"/>
      <c r="L963" s="78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8"/>
      <c r="L964" s="78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8"/>
      <c r="L965" s="78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8"/>
      <c r="L966" s="78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8"/>
      <c r="L967" s="78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8"/>
      <c r="L968" s="78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8"/>
      <c r="L969" s="78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8"/>
      <c r="L970" s="78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8"/>
      <c r="L971" s="78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8"/>
      <c r="L972" s="78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8"/>
      <c r="L973" s="78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8"/>
      <c r="L974" s="78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8"/>
      <c r="L975" s="78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8"/>
      <c r="L976" s="78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8"/>
      <c r="L977" s="78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8"/>
      <c r="L978" s="78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8"/>
      <c r="L979" s="78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8"/>
      <c r="L980" s="78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8"/>
      <c r="L981" s="78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8"/>
      <c r="L982" s="78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8"/>
      <c r="L983" s="78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8"/>
      <c r="L984" s="78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9"/>
      <c r="L985" s="79"/>
      <c r="T985" s="59"/>
    </row>
    <row r="986" ht="15.75" customHeight="1">
      <c r="K986" s="79"/>
      <c r="L986" s="79"/>
      <c r="T986" s="59"/>
    </row>
    <row r="987" ht="15.75" customHeight="1">
      <c r="K987" s="79"/>
      <c r="L987" s="79"/>
      <c r="T987" s="59"/>
    </row>
    <row r="988" ht="15.75" customHeight="1">
      <c r="K988" s="79"/>
      <c r="L988" s="79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0"/>
      <c r="B1" s="80" t="s">
        <v>1</v>
      </c>
      <c r="C1" s="81" t="str">
        <f>'ТУР1'!$C$1</f>
        <v>Bullet shot Cup</v>
      </c>
      <c r="D1" s="4"/>
      <c r="E1" s="82" t="s">
        <v>59</v>
      </c>
      <c r="F1" s="83">
        <f>'ТУР1'!$F$1</f>
        <v>45661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5"/>
      <c r="V1" s="86"/>
      <c r="W1" s="87"/>
      <c r="X1" s="87"/>
      <c r="Y1" s="87"/>
      <c r="Z1" s="87"/>
      <c r="AA1" s="87"/>
      <c r="AB1" s="87"/>
      <c r="AC1" s="87"/>
      <c r="AD1" s="88"/>
      <c r="AE1" s="89"/>
      <c r="AF1" s="87"/>
      <c r="AG1" s="87"/>
      <c r="AH1" s="87"/>
      <c r="AI1" s="87"/>
      <c r="AJ1" s="87"/>
      <c r="AK1" s="87"/>
      <c r="AL1" s="87"/>
      <c r="AM1" s="87"/>
      <c r="AN1" s="87"/>
      <c r="AO1" s="87"/>
    </row>
    <row r="2" ht="27.75" customHeight="1">
      <c r="A2" s="87"/>
      <c r="B2" s="90"/>
      <c r="C2" s="91"/>
      <c r="D2" s="91"/>
      <c r="E2" s="91"/>
      <c r="F2" s="91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84"/>
      <c r="T2" s="84"/>
      <c r="U2" s="93" t="str">
        <f>C1</f>
        <v>Bullet shot Cup</v>
      </c>
      <c r="V2" s="94" t="str">
        <f>E1</f>
        <v>ТУР4</v>
      </c>
      <c r="W2" s="95"/>
      <c r="X2" s="95"/>
      <c r="Y2" s="95"/>
      <c r="Z2" s="4"/>
      <c r="AA2" s="96">
        <f>$F$1</f>
        <v>45661</v>
      </c>
      <c r="AB2" s="95"/>
      <c r="AC2" s="4"/>
      <c r="AD2" s="87"/>
      <c r="AE2" s="87"/>
      <c r="AF2" s="87"/>
      <c r="AG2" s="97" t="s">
        <v>4</v>
      </c>
      <c r="AH2" s="98" t="s">
        <v>5</v>
      </c>
      <c r="AI2" s="98" t="s">
        <v>6</v>
      </c>
      <c r="AJ2" s="98" t="s">
        <v>7</v>
      </c>
      <c r="AK2" s="99" t="s">
        <v>8</v>
      </c>
      <c r="AL2" s="100" t="s">
        <v>9</v>
      </c>
      <c r="AM2" s="98" t="s">
        <v>10</v>
      </c>
      <c r="AN2" s="99" t="s">
        <v>11</v>
      </c>
      <c r="AO2" s="86" t="s">
        <v>12</v>
      </c>
    </row>
    <row r="3">
      <c r="A3" s="101"/>
      <c r="B3" s="90"/>
      <c r="C3" s="23" t="s">
        <v>13</v>
      </c>
      <c r="D3" s="102" t="s">
        <v>14</v>
      </c>
      <c r="E3" s="24" t="s">
        <v>15</v>
      </c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24" t="s">
        <v>15</v>
      </c>
      <c r="V3" s="103" t="s">
        <v>16</v>
      </c>
      <c r="W3" s="104" t="s">
        <v>17</v>
      </c>
      <c r="X3" s="104" t="s">
        <v>18</v>
      </c>
      <c r="Y3" s="104" t="s">
        <v>19</v>
      </c>
      <c r="Z3" s="104" t="s">
        <v>20</v>
      </c>
      <c r="AA3" s="104" t="s">
        <v>21</v>
      </c>
      <c r="AB3" s="104" t="s">
        <v>22</v>
      </c>
      <c r="AC3" s="104" t="s">
        <v>23</v>
      </c>
      <c r="AD3" s="87"/>
      <c r="AE3" s="87"/>
      <c r="AF3" s="105" t="str">
        <f t="shared" ref="AF3:AF5" si="1">E4</f>
        <v>Emqa</v>
      </c>
      <c r="AG3" s="106">
        <f t="array" ref="AG3">SUM(($E$12:$E$56=AF3)*(ISNUMBER($G$12:$G$56)),($F$12:$F$56=AF3)*(ISNUMBER($I$12:$I$56)))</f>
        <v>30</v>
      </c>
      <c r="AH3" s="86">
        <f t="array" ref="AH3">SUM(('ТУР4'!home=AF3)*('ТУР4'!homescore&gt;'ТУР4'!visitorscore),('ТУР4'!visitor=AF3)*('ТУР4'!visitorscore&gt;'ТУР4'!homescore))</f>
        <v>13</v>
      </c>
      <c r="AI3" s="86">
        <f t="array" ref="AI3">SUM(('ТУР4'!home=AF3)*('ТУР4'!homescore='ТУР4'!visitorscore)*ISNUMBER('ТУР4'!visitorscore),('ТУР4'!visitor=AF3)*('ТУР4'!visitorscore='ТУР4'!homescore)*ISNUMBER('ТУР4'!homescore))</f>
        <v>8</v>
      </c>
      <c r="AJ3" s="86">
        <f t="array" ref="AJ3">SUM(('ТУР4'!home=AF3)*('ТУР4'!homescore&lt;'ТУР4'!visitorscore),('ТУР4'!visitor=AF3)*('ТУР4'!visitorscore&lt;'ТУР4'!homescore))</f>
        <v>9</v>
      </c>
      <c r="AK3" s="107">
        <f t="array" ref="AK3">SUMIF('ТУР4'!home,AF3,'ТУР4'!homescore)+SUMIF('ТУР4'!visitor,AF3,'ТУР4'!visitorscore)</f>
        <v>41</v>
      </c>
      <c r="AL3" s="108">
        <f t="array" ref="AL3">SUMIF('ТУР4'!home,AF3,'ТУР4'!visitorscore)+SUMIF('ТУР4'!visitor,AF3,'ТУР4'!homescore)</f>
        <v>34</v>
      </c>
      <c r="AM3" s="86">
        <f t="shared" ref="AM3:AM5" si="2">AK3-AL3</f>
        <v>7</v>
      </c>
      <c r="AN3" s="107">
        <f t="array" ref="AN3">AH3*Options!$B$2+AI3*Options!$B$3+AJ3*Options!$B$4+VLOOKUP(AF3,$E$4:$F$8,2,0)</f>
        <v>47</v>
      </c>
      <c r="AO3" s="87">
        <f t="shared" ref="AO3:AO5" si="3">AK3+AM3*10000+AN3*100000000</f>
        <v>4700070041</v>
      </c>
    </row>
    <row r="4">
      <c r="A4" s="87"/>
      <c r="B4" s="90"/>
      <c r="C4" s="29" t="s">
        <v>52</v>
      </c>
      <c r="D4" s="109" t="s">
        <v>31</v>
      </c>
      <c r="E4" s="31" t="s">
        <v>54</v>
      </c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110" t="str">
        <f t="array" ref="U4">INDEX($AF$3:$AF$5,MATCH(LARGE($AO$3:$AO$5-ROW($AO$3:$AO$5)/COUNT($AO$3:$AO$5),ROW(U4)-ROW(U$4)+1),$AO$3:$AO$5-ROW($AO$3:$AO$5)/COUNT($AO$3:$AO$5),0))</f>
        <v>Emqa</v>
      </c>
      <c r="V4" s="103">
        <f t="array" ref="V4">VLOOKUP($U4,$AF$3:$AN$5,2,0)</f>
        <v>30</v>
      </c>
      <c r="W4" s="104">
        <f t="array" ref="W4">VLOOKUP($U4,$AF$3:$AN$5,3,0)</f>
        <v>13</v>
      </c>
      <c r="X4" s="104">
        <f t="array" ref="X4">VLOOKUP($U4,$AF$3:$AN$5,4,0)</f>
        <v>8</v>
      </c>
      <c r="Y4" s="104">
        <f t="array" ref="Y4">VLOOKUP($U4,$AF$3:$AN$5,5,0)</f>
        <v>9</v>
      </c>
      <c r="Z4" s="104">
        <f t="array" ref="Z4">VLOOKUP($U4,$AF$3:$AN$5,6,0)</f>
        <v>41</v>
      </c>
      <c r="AA4" s="104">
        <f t="array" ref="AA4">VLOOKUP($U4,$AF$3:$AN$5,7,0)</f>
        <v>34</v>
      </c>
      <c r="AB4" s="104">
        <f t="array" ref="AB4">VLOOKUP($U4,$AF$3:$AN$5,8,0)</f>
        <v>7</v>
      </c>
      <c r="AC4" s="104">
        <f t="array" ref="AC4">VLOOKUP($U4,$AF$3:$AN$5,9,0)</f>
        <v>47</v>
      </c>
      <c r="AD4" s="28"/>
      <c r="AE4" s="87"/>
      <c r="AF4" s="111" t="str">
        <f t="shared" si="1"/>
        <v>Adisey95</v>
      </c>
      <c r="AG4" s="106">
        <f t="array" ref="AG4">SUM(($E$12:$E$56=AF4)*(ISNUMBER($G$12:$G$56)),($F$12:$F$56=AF4)*(ISNUMBER($I$12:$I$56)))</f>
        <v>30</v>
      </c>
      <c r="AH4" s="86">
        <f t="array" ref="AH4">SUM(('ТУР4'!home=AF4)*('ТУР4'!homescore&gt;'ТУР4'!visitorscore),('ТУР4'!visitor=AF4)*('ТУР4'!visitorscore&gt;'ТУР4'!homescore))</f>
        <v>11</v>
      </c>
      <c r="AI4" s="86">
        <f t="array" ref="AI4">SUM(('ТУР4'!home=AF4)*('ТУР4'!homescore='ТУР4'!visitorscore)*ISNUMBER('ТУР4'!visitorscore),('ТУР4'!visitor=AF4)*('ТУР4'!visitorscore='ТУР4'!homescore)*ISNUMBER('ТУР4'!homescore))</f>
        <v>11</v>
      </c>
      <c r="AJ4" s="86">
        <f t="array" ref="AJ4">SUM(('ТУР4'!home=AF4)*('ТУР4'!homescore&lt;'ТУР4'!visitorscore),('ТУР4'!visitor=AF4)*('ТУР4'!visitorscore&lt;'ТУР4'!homescore))</f>
        <v>8</v>
      </c>
      <c r="AK4" s="107">
        <f t="array" ref="AK4">SUMIF('ТУР4'!home,AF4,'ТУР4'!homescore)+SUMIF('ТУР4'!visitor,AF4,'ТУР4'!visitorscore)</f>
        <v>40</v>
      </c>
      <c r="AL4" s="108">
        <f t="array" ref="AL4">SUMIF('ТУР4'!home,AF4,'ТУР4'!visitorscore)+SUMIF('ТУР4'!visitor,AF4,'ТУР4'!homescore)</f>
        <v>41</v>
      </c>
      <c r="AM4" s="86">
        <f t="shared" si="2"/>
        <v>-1</v>
      </c>
      <c r="AN4" s="107">
        <f t="array" ref="AN4">AH4*Options!$B$2+AI4*Options!$B$3+AJ4*Options!$B$4+VLOOKUP(AF4,$E$4:$F$8,2,0)</f>
        <v>44</v>
      </c>
      <c r="AO4" s="87">
        <f t="shared" si="3"/>
        <v>4399990040</v>
      </c>
    </row>
    <row r="5">
      <c r="A5" s="87"/>
      <c r="B5" s="90"/>
      <c r="C5" s="29" t="s">
        <v>55</v>
      </c>
      <c r="D5" s="109" t="s">
        <v>46</v>
      </c>
      <c r="E5" s="31" t="s">
        <v>56</v>
      </c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110" t="str">
        <f t="array" ref="U5">INDEX($AF$3:$AF$5,MATCH(LARGE($AO$3:$AO$5-ROW($AO$3:$AO$5)/COUNT($AO$3:$AO$5),ROW(U5)-ROW(U$4)+1),$AO$3:$AO$5-ROW($AO$3:$AO$5)/COUNT($AO$3:$AO$5),0))</f>
        <v>Adisey95</v>
      </c>
      <c r="V5" s="103">
        <f t="array" ref="V5">VLOOKUP($U5,$AF$3:$AN$5,2,0)</f>
        <v>30</v>
      </c>
      <c r="W5" s="104">
        <f t="array" ref="W5">VLOOKUP($U5,$AF$3:$AN$5,3,0)</f>
        <v>11</v>
      </c>
      <c r="X5" s="104">
        <f t="array" ref="X5">VLOOKUP($U5,$AF$3:$AN$5,4,0)</f>
        <v>11</v>
      </c>
      <c r="Y5" s="104">
        <f t="array" ref="Y5">VLOOKUP($U5,$AF$3:$AN$5,5,0)</f>
        <v>8</v>
      </c>
      <c r="Z5" s="104">
        <f t="array" ref="Z5">VLOOKUP($U5,$AF$3:$AN$5,6,0)</f>
        <v>40</v>
      </c>
      <c r="AA5" s="104">
        <f t="array" ref="AA5">VLOOKUP($U5,$AF$3:$AN$5,7,0)</f>
        <v>41</v>
      </c>
      <c r="AB5" s="104">
        <f t="array" ref="AB5">VLOOKUP($U5,$AF$3:$AN$5,8,0)</f>
        <v>-1</v>
      </c>
      <c r="AC5" s="104">
        <f t="array" ref="AC5">VLOOKUP($U5,$AF$3:$AN$5,9,0)</f>
        <v>44</v>
      </c>
      <c r="AD5" s="28"/>
      <c r="AE5" s="87"/>
      <c r="AF5" s="111" t="str">
        <f t="shared" si="1"/>
        <v>AVTOMAT</v>
      </c>
      <c r="AG5" s="106">
        <f t="array" ref="AG5">SUM(($E$12:$E$56=AF5)*(ISNUMBER($G$12:$G$56)),($F$12:$F$56=AF5)*(ISNUMBER($I$12:$I$56)))</f>
        <v>30</v>
      </c>
      <c r="AH5" s="86">
        <f t="array" ref="AH5">SUM(('ТУР4'!home=AF5)*('ТУР4'!homescore&gt;'ТУР4'!visitorscore),('ТУР4'!visitor=AF5)*('ТУР4'!visitorscore&gt;'ТУР4'!homescore))</f>
        <v>7</v>
      </c>
      <c r="AI5" s="86">
        <f t="array" ref="AI5">SUM(('ТУР4'!home=AF5)*('ТУР4'!homescore='ТУР4'!visitorscore)*ISNUMBER('ТУР4'!visitorscore),('ТУР4'!visitor=AF5)*('ТУР4'!visitorscore='ТУР4'!homescore)*ISNUMBER('ТУР4'!homescore))</f>
        <v>9</v>
      </c>
      <c r="AJ5" s="86">
        <f t="array" ref="AJ5">SUM(('ТУР4'!home=AF5)*('ТУР4'!homescore&lt;'ТУР4'!visitorscore),('ТУР4'!visitor=AF5)*('ТУР4'!visitorscore&lt;'ТУР4'!homescore))</f>
        <v>14</v>
      </c>
      <c r="AK5" s="107">
        <f t="array" ref="AK5">SUMIF('ТУР4'!home,AF5,'ТУР4'!homescore)+SUMIF('ТУР4'!visitor,AF5,'ТУР4'!visitorscore)</f>
        <v>33</v>
      </c>
      <c r="AL5" s="108">
        <f t="array" ref="AL5">SUMIF('ТУР4'!home,AF5,'ТУР4'!visitorscore)+SUMIF('ТУР4'!visitor,AF5,'ТУР4'!homescore)</f>
        <v>39</v>
      </c>
      <c r="AM5" s="86">
        <f t="shared" si="2"/>
        <v>-6</v>
      </c>
      <c r="AN5" s="107">
        <f t="array" ref="AN5">AH5*Options!$B$2+AI5*Options!$B$3+AJ5*Options!$B$4+VLOOKUP(AF5,$E$4:$F$8,2,0)</f>
        <v>30</v>
      </c>
      <c r="AO5" s="87">
        <f t="shared" si="3"/>
        <v>2999940033</v>
      </c>
    </row>
    <row r="6">
      <c r="A6" s="87"/>
      <c r="B6" s="90"/>
      <c r="C6" s="29" t="s">
        <v>57</v>
      </c>
      <c r="D6" s="109" t="s">
        <v>47</v>
      </c>
      <c r="E6" s="34" t="s">
        <v>58</v>
      </c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110" t="str">
        <f t="array" ref="U6">INDEX($AF$3:$AF$5,MATCH(LARGE($AO$3:$AO$5-ROW($AO$3:$AO$5)/COUNT($AO$3:$AO$5),ROW(U6)-ROW(U$4)+1),$AO$3:$AO$5-ROW($AO$3:$AO$5)/COUNT($AO$3:$AO$5),0))</f>
        <v>AVTOMAT</v>
      </c>
      <c r="V6" s="103">
        <f t="array" ref="V6">VLOOKUP($U6,$AF$3:$AN$5,2,0)</f>
        <v>30</v>
      </c>
      <c r="W6" s="104">
        <f t="array" ref="W6">VLOOKUP($U6,$AF$3:$AN$5,3,0)</f>
        <v>7</v>
      </c>
      <c r="X6" s="104">
        <f t="array" ref="X6">VLOOKUP($U6,$AF$3:$AN$5,4,0)</f>
        <v>9</v>
      </c>
      <c r="Y6" s="104">
        <f t="array" ref="Y6">VLOOKUP($U6,$AF$3:$AN$5,5,0)</f>
        <v>14</v>
      </c>
      <c r="Z6" s="104">
        <f t="array" ref="Z6">VLOOKUP($U6,$AF$3:$AN$5,6,0)</f>
        <v>33</v>
      </c>
      <c r="AA6" s="104">
        <f t="array" ref="AA6">VLOOKUP($U6,$AF$3:$AN$5,7,0)</f>
        <v>39</v>
      </c>
      <c r="AB6" s="104">
        <f t="array" ref="AB6">VLOOKUP($U6,$AF$3:$AN$5,8,0)</f>
        <v>-6</v>
      </c>
      <c r="AC6" s="104">
        <f t="array" ref="AC6">VLOOKUP($U6,$AF$3:$AN$5,9,0)</f>
        <v>30</v>
      </c>
      <c r="AD6" s="28"/>
      <c r="AE6" s="87"/>
      <c r="AF6" s="86"/>
      <c r="AG6" s="86"/>
      <c r="AH6" s="86"/>
      <c r="AI6" s="86"/>
      <c r="AJ6" s="86"/>
      <c r="AK6" s="86"/>
      <c r="AL6" s="86"/>
      <c r="AM6" s="86"/>
      <c r="AN6" s="86"/>
      <c r="AO6" s="87"/>
    </row>
    <row r="7">
      <c r="A7" s="87"/>
      <c r="B7" s="90"/>
      <c r="C7" s="92"/>
      <c r="D7" s="91"/>
      <c r="E7" s="91"/>
      <c r="F7" s="91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1"/>
      <c r="V7" s="87"/>
      <c r="W7" s="87"/>
      <c r="X7" s="87"/>
      <c r="Y7" s="87"/>
      <c r="Z7" s="87"/>
      <c r="AA7" s="87"/>
      <c r="AB7" s="87"/>
      <c r="AC7" s="87"/>
      <c r="AD7" s="87"/>
      <c r="AE7" s="87"/>
      <c r="AF7" s="111"/>
      <c r="AG7" s="86"/>
      <c r="AH7" s="86"/>
      <c r="AI7" s="86"/>
      <c r="AJ7" s="86"/>
      <c r="AK7" s="86"/>
      <c r="AL7" s="86"/>
      <c r="AM7" s="86"/>
      <c r="AN7" s="86"/>
      <c r="AO7" s="87"/>
    </row>
    <row r="8" hidden="1">
      <c r="A8" s="87"/>
      <c r="B8" s="90"/>
      <c r="C8" s="92"/>
      <c r="D8" s="91"/>
      <c r="E8" s="91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1"/>
      <c r="V8" s="86"/>
      <c r="W8" s="86"/>
      <c r="X8" s="86"/>
      <c r="Y8" s="86"/>
      <c r="Z8" s="86"/>
      <c r="AA8" s="86"/>
      <c r="AB8" s="86"/>
      <c r="AC8" s="86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</row>
    <row r="9" hidden="1">
      <c r="A9" s="87"/>
      <c r="B9" s="90"/>
      <c r="C9" s="91"/>
      <c r="D9" s="91"/>
      <c r="E9" s="91"/>
      <c r="F9" s="91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1"/>
      <c r="V9" s="86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</row>
    <row r="10">
      <c r="A10" s="87"/>
      <c r="B10" s="36" t="s">
        <v>33</v>
      </c>
      <c r="C10" s="91"/>
      <c r="D10" s="112"/>
      <c r="E10" s="112"/>
      <c r="F10" s="91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1"/>
      <c r="V10" s="86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</row>
    <row r="11" ht="15.0" customHeight="1">
      <c r="A11" s="113"/>
      <c r="B11" s="114"/>
      <c r="C11" s="102" t="s">
        <v>14</v>
      </c>
      <c r="D11" s="102" t="s">
        <v>14</v>
      </c>
      <c r="E11" s="115" t="s">
        <v>34</v>
      </c>
      <c r="F11" s="115" t="s">
        <v>35</v>
      </c>
      <c r="G11" s="116" t="s">
        <v>36</v>
      </c>
      <c r="H11" s="95"/>
      <c r="I11" s="4"/>
      <c r="J11" s="117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</row>
    <row r="12">
      <c r="A12" s="118"/>
      <c r="B12" s="119">
        <v>0.7083333333333334</v>
      </c>
      <c r="C12" s="120" t="str">
        <f t="shared" ref="C12:C14" si="4">TRIM($D$4)</f>
        <v>Швеция</v>
      </c>
      <c r="D12" s="121" t="str">
        <f t="shared" ref="D12:D17" si="5">TRIM($D$5)</f>
        <v>Финляндия</v>
      </c>
      <c r="E12" s="117" t="str">
        <f t="shared" ref="E12:E14" si="6">$E$4</f>
        <v>Emqa</v>
      </c>
      <c r="F12" s="117" t="str">
        <f t="shared" ref="F12:F17" si="7">$E$5</f>
        <v>Adisey95</v>
      </c>
      <c r="G12" s="115">
        <f t="shared" ref="G12:G56" si="8">SUM(K12)</f>
        <v>1</v>
      </c>
      <c r="H12" s="117"/>
      <c r="I12" s="115">
        <f t="shared" ref="I12:I18" si="9">SUM(L12)</f>
        <v>2</v>
      </c>
      <c r="J12" s="117"/>
      <c r="K12" s="120">
        <v>1.0</v>
      </c>
      <c r="L12" s="122">
        <v>2.0</v>
      </c>
      <c r="M12" s="123"/>
      <c r="N12" s="91"/>
      <c r="O12" s="91"/>
      <c r="P12" s="91"/>
      <c r="Q12" s="91"/>
      <c r="R12" s="91"/>
      <c r="S12" s="91"/>
      <c r="T12" s="86">
        <v>241.0</v>
      </c>
      <c r="U12" s="124" t="str">
        <f t="shared" ref="U12:U56" si="10">TEXT(B12,"h:mm")&amp;" "&amp;($C$1)&amp;" ("&amp;C12&amp;") "&amp;E12&amp;" "&amp;" - ("&amp;D12&amp;") "&amp;F12&amp;""</f>
        <v>17:00 Bullet shot Cup (Швеция) Emqa  - (Финляндия) Adisey95</v>
      </c>
      <c r="V12" s="87" t="str">
        <f t="shared" ref="V12:V56" si="11">TEXT(G12,"0")&amp;":"&amp;TEXT(I12,"0")</f>
        <v>1:2</v>
      </c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</row>
    <row r="13">
      <c r="A13" s="118"/>
      <c r="B13" s="119">
        <v>0.7111111111111111</v>
      </c>
      <c r="C13" s="120" t="str">
        <f t="shared" si="4"/>
        <v>Швеция</v>
      </c>
      <c r="D13" s="121" t="str">
        <f t="shared" si="5"/>
        <v>Финляндия</v>
      </c>
      <c r="E13" s="117" t="str">
        <f t="shared" si="6"/>
        <v>Emqa</v>
      </c>
      <c r="F13" s="117" t="str">
        <f t="shared" si="7"/>
        <v>Adisey95</v>
      </c>
      <c r="G13" s="115">
        <f t="shared" si="8"/>
        <v>1</v>
      </c>
      <c r="H13" s="117"/>
      <c r="I13" s="115">
        <f t="shared" si="9"/>
        <v>2</v>
      </c>
      <c r="J13" s="117"/>
      <c r="K13" s="121">
        <v>1.0</v>
      </c>
      <c r="L13" s="125">
        <v>2.0</v>
      </c>
      <c r="M13" s="123"/>
      <c r="N13" s="91"/>
      <c r="O13" s="91"/>
      <c r="P13" s="91"/>
      <c r="Q13" s="91"/>
      <c r="R13" s="91"/>
      <c r="S13" s="91"/>
      <c r="T13" s="86">
        <v>242.0</v>
      </c>
      <c r="U13" s="124" t="str">
        <f t="shared" si="10"/>
        <v>17:04 Bullet shot Cup (Швеция) Emqa  - (Финляндия) Adisey95</v>
      </c>
      <c r="V13" s="87" t="str">
        <f t="shared" si="11"/>
        <v>1:2</v>
      </c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</row>
    <row r="14">
      <c r="A14" s="118"/>
      <c r="B14" s="119">
        <v>0.7138888888888889</v>
      </c>
      <c r="C14" s="120" t="str">
        <f t="shared" si="4"/>
        <v>Швеция</v>
      </c>
      <c r="D14" s="121" t="str">
        <f t="shared" si="5"/>
        <v>Финляндия</v>
      </c>
      <c r="E14" s="117" t="str">
        <f t="shared" si="6"/>
        <v>Emqa</v>
      </c>
      <c r="F14" s="117" t="str">
        <f t="shared" si="7"/>
        <v>Adisey95</v>
      </c>
      <c r="G14" s="115">
        <f t="shared" si="8"/>
        <v>2</v>
      </c>
      <c r="H14" s="117"/>
      <c r="I14" s="115">
        <f t="shared" si="9"/>
        <v>2</v>
      </c>
      <c r="J14" s="117"/>
      <c r="K14" s="121">
        <v>2.0</v>
      </c>
      <c r="L14" s="125">
        <v>2.0</v>
      </c>
      <c r="M14" s="123"/>
      <c r="N14" s="91"/>
      <c r="O14" s="91"/>
      <c r="P14" s="91"/>
      <c r="Q14" s="91"/>
      <c r="R14" s="91"/>
      <c r="S14" s="91"/>
      <c r="T14" s="86">
        <v>243.0</v>
      </c>
      <c r="U14" s="124" t="str">
        <f t="shared" si="10"/>
        <v>17:08 Bullet shot Cup (Швеция) Emqa  - (Финляндия) Adisey95</v>
      </c>
      <c r="V14" s="87" t="str">
        <f t="shared" si="11"/>
        <v>2:2</v>
      </c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</row>
    <row r="15">
      <c r="A15" s="118"/>
      <c r="B15" s="119">
        <v>0.7166666666666667</v>
      </c>
      <c r="C15" s="126" t="str">
        <f t="shared" ref="C15:C20" si="12">TRIM($D$6)</f>
        <v>Чехия</v>
      </c>
      <c r="D15" s="121" t="str">
        <f t="shared" si="5"/>
        <v>Финляндия</v>
      </c>
      <c r="E15" s="126" t="str">
        <f t="shared" ref="E15:E20" si="13">$E$6</f>
        <v>AVTOMAT</v>
      </c>
      <c r="F15" s="117" t="str">
        <f t="shared" si="7"/>
        <v>Adisey95</v>
      </c>
      <c r="G15" s="115">
        <f t="shared" si="8"/>
        <v>1</v>
      </c>
      <c r="H15" s="117"/>
      <c r="I15" s="115">
        <f t="shared" si="9"/>
        <v>2</v>
      </c>
      <c r="J15" s="117"/>
      <c r="K15" s="121">
        <v>1.0</v>
      </c>
      <c r="L15" s="125">
        <v>2.0</v>
      </c>
      <c r="M15" s="123"/>
      <c r="N15" s="91"/>
      <c r="O15" s="91"/>
      <c r="P15" s="91"/>
      <c r="Q15" s="91"/>
      <c r="R15" s="91"/>
      <c r="S15" s="91"/>
      <c r="T15" s="86">
        <v>244.0</v>
      </c>
      <c r="U15" s="124" t="str">
        <f t="shared" si="10"/>
        <v>17:12 Bullet shot Cup (Чехия) AVTOMAT  - (Финляндия) Adisey95</v>
      </c>
      <c r="V15" s="87" t="str">
        <f t="shared" si="11"/>
        <v>1:2</v>
      </c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</row>
    <row r="16">
      <c r="A16" s="118"/>
      <c r="B16" s="119">
        <v>0.7194444444444444</v>
      </c>
      <c r="C16" s="126" t="str">
        <f t="shared" si="12"/>
        <v>Чехия</v>
      </c>
      <c r="D16" s="121" t="str">
        <f t="shared" si="5"/>
        <v>Финляндия</v>
      </c>
      <c r="E16" s="126" t="str">
        <f t="shared" si="13"/>
        <v>AVTOMAT</v>
      </c>
      <c r="F16" s="117" t="str">
        <f t="shared" si="7"/>
        <v>Adisey95</v>
      </c>
      <c r="G16" s="115">
        <f t="shared" si="8"/>
        <v>2</v>
      </c>
      <c r="H16" s="117"/>
      <c r="I16" s="115">
        <f t="shared" si="9"/>
        <v>2</v>
      </c>
      <c r="J16" s="117"/>
      <c r="K16" s="121">
        <v>2.0</v>
      </c>
      <c r="L16" s="125">
        <v>2.0</v>
      </c>
      <c r="M16" s="123"/>
      <c r="N16" s="91"/>
      <c r="O16" s="91"/>
      <c r="P16" s="91"/>
      <c r="Q16" s="91"/>
      <c r="R16" s="91"/>
      <c r="S16" s="91"/>
      <c r="T16" s="86">
        <v>245.0</v>
      </c>
      <c r="U16" s="124" t="str">
        <f t="shared" si="10"/>
        <v>17:16 Bullet shot Cup (Чехия) AVTOMAT  - (Финляндия) Adisey95</v>
      </c>
      <c r="V16" s="87" t="str">
        <f t="shared" si="11"/>
        <v>2:2</v>
      </c>
      <c r="W16" s="87"/>
      <c r="X16" s="87"/>
      <c r="Y16" s="87"/>
      <c r="Z16" s="87"/>
      <c r="AA16" s="87"/>
      <c r="AB16" s="87"/>
      <c r="AC16" s="12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</row>
    <row r="17">
      <c r="A17" s="118"/>
      <c r="B17" s="119">
        <v>0.7222222222222222</v>
      </c>
      <c r="C17" s="126" t="str">
        <f t="shared" si="12"/>
        <v>Чехия</v>
      </c>
      <c r="D17" s="121" t="str">
        <f t="shared" si="5"/>
        <v>Финляндия</v>
      </c>
      <c r="E17" s="126" t="str">
        <f t="shared" si="13"/>
        <v>AVTOMAT</v>
      </c>
      <c r="F17" s="117" t="str">
        <f t="shared" si="7"/>
        <v>Adisey95</v>
      </c>
      <c r="G17" s="115">
        <f t="shared" si="8"/>
        <v>2</v>
      </c>
      <c r="H17" s="117"/>
      <c r="I17" s="115">
        <f t="shared" si="9"/>
        <v>0</v>
      </c>
      <c r="J17" s="117"/>
      <c r="K17" s="117">
        <v>2.0</v>
      </c>
      <c r="L17" s="117">
        <v>0.0</v>
      </c>
      <c r="M17" s="123"/>
      <c r="N17" s="91"/>
      <c r="O17" s="91"/>
      <c r="P17" s="91"/>
      <c r="Q17" s="91"/>
      <c r="R17" s="91"/>
      <c r="S17" s="91"/>
      <c r="T17" s="86">
        <v>246.0</v>
      </c>
      <c r="U17" s="124" t="str">
        <f t="shared" si="10"/>
        <v>17:20 Bullet shot Cup (Чехия) AVTOMAT  - (Финляндия) Adisey95</v>
      </c>
      <c r="V17" s="87" t="str">
        <f t="shared" si="11"/>
        <v>2:0</v>
      </c>
      <c r="W17" s="87"/>
      <c r="X17" s="87"/>
      <c r="Y17" s="87"/>
      <c r="Z17" s="87"/>
      <c r="AA17" s="87"/>
      <c r="AB17" s="87"/>
      <c r="AC17" s="87"/>
      <c r="AD17" s="128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</row>
    <row r="18" ht="15.75" customHeight="1">
      <c r="A18" s="129"/>
      <c r="B18" s="119">
        <v>0.725</v>
      </c>
      <c r="C18" s="126" t="str">
        <f t="shared" si="12"/>
        <v>Чехия</v>
      </c>
      <c r="D18" s="126" t="str">
        <f t="shared" ref="D18:D23" si="14">TRIM($D$4)</f>
        <v>Швеция</v>
      </c>
      <c r="E18" s="126" t="str">
        <f t="shared" si="13"/>
        <v>AVTOMAT</v>
      </c>
      <c r="F18" s="117" t="str">
        <f t="shared" ref="F18:F23" si="15">$E$4</f>
        <v>Emqa</v>
      </c>
      <c r="G18" s="115">
        <f t="shared" si="8"/>
        <v>1</v>
      </c>
      <c r="H18" s="117"/>
      <c r="I18" s="115">
        <f t="shared" si="9"/>
        <v>2</v>
      </c>
      <c r="J18" s="117"/>
      <c r="K18" s="120">
        <v>1.0</v>
      </c>
      <c r="L18" s="122">
        <v>2.0</v>
      </c>
      <c r="M18" s="123"/>
      <c r="N18" s="130"/>
      <c r="O18" s="130"/>
      <c r="P18" s="91"/>
      <c r="Q18" s="130"/>
      <c r="R18" s="130"/>
      <c r="S18" s="91"/>
      <c r="T18" s="86">
        <v>247.0</v>
      </c>
      <c r="U18" s="124" t="str">
        <f t="shared" si="10"/>
        <v>17:24 Bullet shot Cup (Чехия) AVTOMAT  - (Швеция) Emqa</v>
      </c>
      <c r="V18" s="87" t="str">
        <f t="shared" si="11"/>
        <v>1:2</v>
      </c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</row>
    <row r="19" ht="15.75" customHeight="1">
      <c r="A19" s="129"/>
      <c r="B19" s="119">
        <v>0.7277777777777777</v>
      </c>
      <c r="C19" s="126" t="str">
        <f t="shared" si="12"/>
        <v>Чехия</v>
      </c>
      <c r="D19" s="126" t="str">
        <f t="shared" si="14"/>
        <v>Швеция</v>
      </c>
      <c r="E19" s="126" t="str">
        <f t="shared" si="13"/>
        <v>AVTOMAT</v>
      </c>
      <c r="F19" s="117" t="str">
        <f t="shared" si="15"/>
        <v>Emqa</v>
      </c>
      <c r="G19" s="115">
        <f t="shared" si="8"/>
        <v>0</v>
      </c>
      <c r="H19" s="117"/>
      <c r="I19" s="115">
        <f t="shared" ref="I19:I23" si="16">SUM(L19,O19)</f>
        <v>2</v>
      </c>
      <c r="J19" s="117"/>
      <c r="K19" s="121">
        <v>0.0</v>
      </c>
      <c r="L19" s="125">
        <v>2.0</v>
      </c>
      <c r="M19" s="123"/>
      <c r="N19" s="130"/>
      <c r="O19" s="130"/>
      <c r="P19" s="91"/>
      <c r="Q19" s="130"/>
      <c r="R19" s="130"/>
      <c r="S19" s="91"/>
      <c r="T19" s="86">
        <v>248.0</v>
      </c>
      <c r="U19" s="124" t="str">
        <f t="shared" si="10"/>
        <v>17:28 Bullet shot Cup (Чехия) AVTOMAT  - (Швеция) Emqa</v>
      </c>
      <c r="V19" s="87" t="str">
        <f t="shared" si="11"/>
        <v>0:2</v>
      </c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</row>
    <row r="20" ht="15.75" customHeight="1">
      <c r="A20" s="129"/>
      <c r="B20" s="119">
        <v>0.7305555555555555</v>
      </c>
      <c r="C20" s="126" t="str">
        <f t="shared" si="12"/>
        <v>Чехия</v>
      </c>
      <c r="D20" s="126" t="str">
        <f t="shared" si="14"/>
        <v>Швеция</v>
      </c>
      <c r="E20" s="126" t="str">
        <f t="shared" si="13"/>
        <v>AVTOMAT</v>
      </c>
      <c r="F20" s="117" t="str">
        <f t="shared" si="15"/>
        <v>Emqa</v>
      </c>
      <c r="G20" s="115">
        <f t="shared" si="8"/>
        <v>2</v>
      </c>
      <c r="H20" s="117"/>
      <c r="I20" s="115">
        <f t="shared" si="16"/>
        <v>2</v>
      </c>
      <c r="J20" s="117"/>
      <c r="K20" s="121">
        <v>2.0</v>
      </c>
      <c r="L20" s="125">
        <v>2.0</v>
      </c>
      <c r="M20" s="123"/>
      <c r="N20" s="130"/>
      <c r="O20" s="130"/>
      <c r="P20" s="91"/>
      <c r="Q20" s="130"/>
      <c r="R20" s="130"/>
      <c r="S20" s="91"/>
      <c r="T20" s="86">
        <v>249.0</v>
      </c>
      <c r="U20" s="124" t="str">
        <f t="shared" si="10"/>
        <v>17:32 Bullet shot Cup (Чехия) AVTOMAT  - (Швеция) Emqa</v>
      </c>
      <c r="V20" s="87" t="str">
        <f t="shared" si="11"/>
        <v>2:2</v>
      </c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</row>
    <row r="21" ht="15.75" customHeight="1">
      <c r="A21" s="129"/>
      <c r="B21" s="119">
        <v>0.7333333333333333</v>
      </c>
      <c r="C21" s="121" t="str">
        <f t="shared" ref="C21:C26" si="17">TRIM($D$5)</f>
        <v>Финляндия</v>
      </c>
      <c r="D21" s="126" t="str">
        <f t="shared" si="14"/>
        <v>Швеция</v>
      </c>
      <c r="E21" s="117" t="str">
        <f t="shared" ref="E21:E26" si="18">$E$5</f>
        <v>Adisey95</v>
      </c>
      <c r="F21" s="117" t="str">
        <f t="shared" si="15"/>
        <v>Emqa</v>
      </c>
      <c r="G21" s="115">
        <f t="shared" si="8"/>
        <v>2</v>
      </c>
      <c r="H21" s="117"/>
      <c r="I21" s="115">
        <f t="shared" si="16"/>
        <v>1</v>
      </c>
      <c r="J21" s="117"/>
      <c r="K21" s="121">
        <v>2.0</v>
      </c>
      <c r="L21" s="125">
        <v>1.0</v>
      </c>
      <c r="M21" s="123"/>
      <c r="N21" s="130"/>
      <c r="O21" s="130"/>
      <c r="P21" s="91"/>
      <c r="Q21" s="130"/>
      <c r="R21" s="130"/>
      <c r="S21" s="91"/>
      <c r="T21" s="86">
        <v>250.0</v>
      </c>
      <c r="U21" s="124" t="str">
        <f t="shared" si="10"/>
        <v>17:36 Bullet shot Cup (Финляндия) Adisey95  - (Швеция) Emqa</v>
      </c>
      <c r="V21" s="87" t="str">
        <f t="shared" si="11"/>
        <v>2:1</v>
      </c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</row>
    <row r="22" ht="15.75" customHeight="1">
      <c r="A22" s="129"/>
      <c r="B22" s="119">
        <v>0.7361111111111112</v>
      </c>
      <c r="C22" s="121" t="str">
        <f t="shared" si="17"/>
        <v>Финляндия</v>
      </c>
      <c r="D22" s="126" t="str">
        <f t="shared" si="14"/>
        <v>Швеция</v>
      </c>
      <c r="E22" s="117" t="str">
        <f t="shared" si="18"/>
        <v>Adisey95</v>
      </c>
      <c r="F22" s="117" t="str">
        <f t="shared" si="15"/>
        <v>Emqa</v>
      </c>
      <c r="G22" s="115">
        <f t="shared" si="8"/>
        <v>2</v>
      </c>
      <c r="H22" s="117"/>
      <c r="I22" s="115">
        <f t="shared" si="16"/>
        <v>0</v>
      </c>
      <c r="J22" s="117"/>
      <c r="K22" s="121">
        <v>2.0</v>
      </c>
      <c r="L22" s="125">
        <v>0.0</v>
      </c>
      <c r="M22" s="123"/>
      <c r="N22" s="130"/>
      <c r="O22" s="130"/>
      <c r="P22" s="91"/>
      <c r="Q22" s="130"/>
      <c r="R22" s="130"/>
      <c r="S22" s="91"/>
      <c r="T22" s="86">
        <v>251.0</v>
      </c>
      <c r="U22" s="124" t="str">
        <f t="shared" si="10"/>
        <v>17:40 Bullet shot Cup (Финляндия) Adisey95  - (Швеция) Emqa</v>
      </c>
      <c r="V22" s="87" t="str">
        <f t="shared" si="11"/>
        <v>2:0</v>
      </c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</row>
    <row r="23" ht="15.75" customHeight="1">
      <c r="A23" s="129"/>
      <c r="B23" s="119">
        <v>0.7388888888888889</v>
      </c>
      <c r="C23" s="121" t="str">
        <f t="shared" si="17"/>
        <v>Финляндия</v>
      </c>
      <c r="D23" s="126" t="str">
        <f t="shared" si="14"/>
        <v>Швеция</v>
      </c>
      <c r="E23" s="117" t="str">
        <f t="shared" si="18"/>
        <v>Adisey95</v>
      </c>
      <c r="F23" s="117" t="str">
        <f t="shared" si="15"/>
        <v>Emqa</v>
      </c>
      <c r="G23" s="115">
        <f t="shared" si="8"/>
        <v>0</v>
      </c>
      <c r="H23" s="117"/>
      <c r="I23" s="115">
        <f t="shared" si="16"/>
        <v>2</v>
      </c>
      <c r="J23" s="117"/>
      <c r="K23" s="117">
        <v>0.0</v>
      </c>
      <c r="L23" s="117">
        <v>2.0</v>
      </c>
      <c r="M23" s="123"/>
      <c r="N23" s="91"/>
      <c r="O23" s="91"/>
      <c r="P23" s="91"/>
      <c r="Q23" s="91"/>
      <c r="R23" s="91"/>
      <c r="S23" s="91"/>
      <c r="T23" s="86">
        <v>252.0</v>
      </c>
      <c r="U23" s="124" t="str">
        <f t="shared" si="10"/>
        <v>17:44 Bullet shot Cup (Финляндия) Adisey95  - (Швеция) Emqa</v>
      </c>
      <c r="V23" s="87" t="str">
        <f t="shared" si="11"/>
        <v>0:2</v>
      </c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</row>
    <row r="24" ht="15.75" customHeight="1">
      <c r="A24" s="87"/>
      <c r="B24" s="119">
        <v>0.7416666666666667</v>
      </c>
      <c r="C24" s="121" t="str">
        <f t="shared" si="17"/>
        <v>Финляндия</v>
      </c>
      <c r="D24" s="126" t="str">
        <f t="shared" ref="D24:D29" si="19">TRIM($D$6)</f>
        <v>Чехия</v>
      </c>
      <c r="E24" s="117" t="str">
        <f t="shared" si="18"/>
        <v>Adisey95</v>
      </c>
      <c r="F24" s="126" t="str">
        <f t="shared" ref="F24:F29" si="20">$E$6</f>
        <v>AVTOMAT</v>
      </c>
      <c r="G24" s="115">
        <f t="shared" si="8"/>
        <v>2</v>
      </c>
      <c r="H24" s="117"/>
      <c r="I24" s="115">
        <f t="shared" ref="I24:I30" si="21">SUM(L24)</f>
        <v>2</v>
      </c>
      <c r="J24" s="117"/>
      <c r="K24" s="120">
        <v>2.0</v>
      </c>
      <c r="L24" s="122">
        <v>2.0</v>
      </c>
      <c r="M24" s="91"/>
      <c r="N24" s="91"/>
      <c r="O24" s="91"/>
      <c r="P24" s="91"/>
      <c r="Q24" s="91"/>
      <c r="R24" s="91"/>
      <c r="S24" s="91"/>
      <c r="T24" s="86">
        <v>253.0</v>
      </c>
      <c r="U24" s="124" t="str">
        <f t="shared" si="10"/>
        <v>17:48 Bullet shot Cup (Финляндия) Adisey95  - (Чехия) AVTOMAT</v>
      </c>
      <c r="V24" s="87" t="str">
        <f t="shared" si="11"/>
        <v>2:2</v>
      </c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</row>
    <row r="25" ht="15.75" customHeight="1">
      <c r="A25" s="87"/>
      <c r="B25" s="119">
        <v>0.7444444444444445</v>
      </c>
      <c r="C25" s="121" t="str">
        <f t="shared" si="17"/>
        <v>Финляндия</v>
      </c>
      <c r="D25" s="126" t="str">
        <f t="shared" si="19"/>
        <v>Чехия</v>
      </c>
      <c r="E25" s="117" t="str">
        <f t="shared" si="18"/>
        <v>Adisey95</v>
      </c>
      <c r="F25" s="126" t="str">
        <f t="shared" si="20"/>
        <v>AVTOMAT</v>
      </c>
      <c r="G25" s="115">
        <f t="shared" si="8"/>
        <v>1</v>
      </c>
      <c r="H25" s="117"/>
      <c r="I25" s="115">
        <f t="shared" si="21"/>
        <v>1</v>
      </c>
      <c r="J25" s="117"/>
      <c r="K25" s="121">
        <v>1.0</v>
      </c>
      <c r="L25" s="125">
        <v>1.0</v>
      </c>
      <c r="M25" s="91"/>
      <c r="N25" s="91"/>
      <c r="O25" s="91"/>
      <c r="P25" s="91"/>
      <c r="Q25" s="91"/>
      <c r="R25" s="91"/>
      <c r="S25" s="91"/>
      <c r="T25" s="86">
        <v>254.0</v>
      </c>
      <c r="U25" s="124" t="str">
        <f t="shared" si="10"/>
        <v>17:52 Bullet shot Cup (Финляндия) Adisey95  - (Чехия) AVTOMAT</v>
      </c>
      <c r="V25" s="87" t="str">
        <f t="shared" si="11"/>
        <v>1:1</v>
      </c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</row>
    <row r="26" ht="15.75" customHeight="1">
      <c r="A26" s="87"/>
      <c r="B26" s="119">
        <v>0.7472222222222222</v>
      </c>
      <c r="C26" s="121" t="str">
        <f t="shared" si="17"/>
        <v>Финляндия</v>
      </c>
      <c r="D26" s="126" t="str">
        <f t="shared" si="19"/>
        <v>Чехия</v>
      </c>
      <c r="E26" s="117" t="str">
        <f t="shared" si="18"/>
        <v>Adisey95</v>
      </c>
      <c r="F26" s="126" t="str">
        <f t="shared" si="20"/>
        <v>AVTOMAT</v>
      </c>
      <c r="G26" s="115">
        <f t="shared" si="8"/>
        <v>2</v>
      </c>
      <c r="H26" s="117"/>
      <c r="I26" s="115">
        <f t="shared" si="21"/>
        <v>0</v>
      </c>
      <c r="J26" s="117"/>
      <c r="K26" s="121">
        <v>2.0</v>
      </c>
      <c r="L26" s="125">
        <v>0.0</v>
      </c>
      <c r="M26" s="91"/>
      <c r="N26" s="91"/>
      <c r="O26" s="91"/>
      <c r="P26" s="91"/>
      <c r="Q26" s="91"/>
      <c r="R26" s="91"/>
      <c r="S26" s="91"/>
      <c r="T26" s="86">
        <v>255.0</v>
      </c>
      <c r="U26" s="124" t="str">
        <f t="shared" si="10"/>
        <v>17:56 Bullet shot Cup (Финляндия) Adisey95  - (Чехия) AVTOMAT</v>
      </c>
      <c r="V26" s="87" t="str">
        <f t="shared" si="11"/>
        <v>2:0</v>
      </c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</row>
    <row r="27" ht="15.75" customHeight="1">
      <c r="A27" s="87"/>
      <c r="B27" s="119">
        <v>0.75</v>
      </c>
      <c r="C27" s="126" t="str">
        <f t="shared" ref="C27:C32" si="22">TRIM($D$4)</f>
        <v>Швеция</v>
      </c>
      <c r="D27" s="126" t="str">
        <f t="shared" si="19"/>
        <v>Чехия</v>
      </c>
      <c r="E27" s="117" t="str">
        <f t="shared" ref="E27:E32" si="23">$E$4</f>
        <v>Emqa</v>
      </c>
      <c r="F27" s="126" t="str">
        <f t="shared" si="20"/>
        <v>AVTOMAT</v>
      </c>
      <c r="G27" s="115">
        <f t="shared" si="8"/>
        <v>2</v>
      </c>
      <c r="H27" s="117"/>
      <c r="I27" s="115">
        <f t="shared" si="21"/>
        <v>1</v>
      </c>
      <c r="J27" s="117"/>
      <c r="K27" s="121">
        <v>2.0</v>
      </c>
      <c r="L27" s="125">
        <v>1.0</v>
      </c>
      <c r="M27" s="91"/>
      <c r="N27" s="91"/>
      <c r="O27" s="91"/>
      <c r="P27" s="91"/>
      <c r="Q27" s="91"/>
      <c r="R27" s="91"/>
      <c r="S27" s="91"/>
      <c r="T27" s="86">
        <v>256.0</v>
      </c>
      <c r="U27" s="124" t="str">
        <f t="shared" si="10"/>
        <v>18:00 Bullet shot Cup (Швеция) Emqa  - (Чехия) AVTOMAT</v>
      </c>
      <c r="V27" s="87" t="str">
        <f t="shared" si="11"/>
        <v>2:1</v>
      </c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</row>
    <row r="28" ht="15.75" customHeight="1">
      <c r="A28" s="87"/>
      <c r="B28" s="119">
        <v>0.7527777777777778</v>
      </c>
      <c r="C28" s="126" t="str">
        <f t="shared" si="22"/>
        <v>Швеция</v>
      </c>
      <c r="D28" s="126" t="str">
        <f t="shared" si="19"/>
        <v>Чехия</v>
      </c>
      <c r="E28" s="117" t="str">
        <f t="shared" si="23"/>
        <v>Emqa</v>
      </c>
      <c r="F28" s="126" t="str">
        <f t="shared" si="20"/>
        <v>AVTOMAT</v>
      </c>
      <c r="G28" s="115">
        <f t="shared" si="8"/>
        <v>0</v>
      </c>
      <c r="H28" s="117"/>
      <c r="I28" s="115">
        <f t="shared" si="21"/>
        <v>1</v>
      </c>
      <c r="J28" s="117"/>
      <c r="K28" s="121">
        <v>0.0</v>
      </c>
      <c r="L28" s="125">
        <v>1.0</v>
      </c>
      <c r="M28" s="91"/>
      <c r="N28" s="91"/>
      <c r="O28" s="91"/>
      <c r="P28" s="91"/>
      <c r="Q28" s="91"/>
      <c r="R28" s="91"/>
      <c r="S28" s="91"/>
      <c r="T28" s="86">
        <v>257.0</v>
      </c>
      <c r="U28" s="124" t="str">
        <f t="shared" si="10"/>
        <v>18:04 Bullet shot Cup (Швеция) Emqa  - (Чехия) AVTOMAT</v>
      </c>
      <c r="V28" s="87" t="str">
        <f t="shared" si="11"/>
        <v>0:1</v>
      </c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</row>
    <row r="29" ht="15.75" customHeight="1">
      <c r="A29" s="87"/>
      <c r="B29" s="119">
        <v>0.7555555555555555</v>
      </c>
      <c r="C29" s="126" t="str">
        <f t="shared" si="22"/>
        <v>Швеция</v>
      </c>
      <c r="D29" s="126" t="str">
        <f t="shared" si="19"/>
        <v>Чехия</v>
      </c>
      <c r="E29" s="117" t="str">
        <f t="shared" si="23"/>
        <v>Emqa</v>
      </c>
      <c r="F29" s="126" t="str">
        <f t="shared" si="20"/>
        <v>AVTOMAT</v>
      </c>
      <c r="G29" s="115">
        <f t="shared" si="8"/>
        <v>3</v>
      </c>
      <c r="H29" s="117"/>
      <c r="I29" s="115">
        <f t="shared" si="21"/>
        <v>1</v>
      </c>
      <c r="J29" s="117"/>
      <c r="K29" s="117">
        <v>3.0</v>
      </c>
      <c r="L29" s="117">
        <v>1.0</v>
      </c>
      <c r="M29" s="91"/>
      <c r="N29" s="91"/>
      <c r="O29" s="91"/>
      <c r="P29" s="91"/>
      <c r="Q29" s="91"/>
      <c r="R29" s="91"/>
      <c r="S29" s="91"/>
      <c r="T29" s="86">
        <v>258.0</v>
      </c>
      <c r="U29" s="124" t="str">
        <f t="shared" si="10"/>
        <v>18:08 Bullet shot Cup (Швеция) Emqa  - (Чехия) AVTOMAT</v>
      </c>
      <c r="V29" s="87" t="str">
        <f t="shared" si="11"/>
        <v>3:1</v>
      </c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</row>
    <row r="30" ht="15.75" customHeight="1">
      <c r="A30" s="87"/>
      <c r="B30" s="119">
        <v>0.7583333333333333</v>
      </c>
      <c r="C30" s="126" t="str">
        <f t="shared" si="22"/>
        <v>Швеция</v>
      </c>
      <c r="D30" s="121" t="str">
        <f t="shared" ref="D30:D35" si="24">TRIM($D$5)</f>
        <v>Финляндия</v>
      </c>
      <c r="E30" s="117" t="str">
        <f t="shared" si="23"/>
        <v>Emqa</v>
      </c>
      <c r="F30" s="117" t="str">
        <f t="shared" ref="F30:F35" si="25">$E$5</f>
        <v>Adisey95</v>
      </c>
      <c r="G30" s="115">
        <f t="shared" si="8"/>
        <v>2</v>
      </c>
      <c r="H30" s="117"/>
      <c r="I30" s="115">
        <f t="shared" si="21"/>
        <v>2</v>
      </c>
      <c r="J30" s="117"/>
      <c r="K30" s="120">
        <v>2.0</v>
      </c>
      <c r="L30" s="122">
        <v>2.0</v>
      </c>
      <c r="M30" s="91"/>
      <c r="N30" s="91"/>
      <c r="O30" s="91"/>
      <c r="P30" s="91"/>
      <c r="Q30" s="91"/>
      <c r="R30" s="91"/>
      <c r="S30" s="91"/>
      <c r="T30" s="86">
        <v>259.0</v>
      </c>
      <c r="U30" s="124" t="str">
        <f t="shared" si="10"/>
        <v>18:12 Bullet shot Cup (Швеция) Emqa  - (Финляндия) Adisey95</v>
      </c>
      <c r="V30" s="87" t="str">
        <f t="shared" si="11"/>
        <v>2:2</v>
      </c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</row>
    <row r="31" ht="15.75" customHeight="1">
      <c r="A31" s="87"/>
      <c r="B31" s="119">
        <v>0.7611111111111111</v>
      </c>
      <c r="C31" s="126" t="str">
        <f t="shared" si="22"/>
        <v>Швеция</v>
      </c>
      <c r="D31" s="121" t="str">
        <f t="shared" si="24"/>
        <v>Финляндия</v>
      </c>
      <c r="E31" s="117" t="str">
        <f t="shared" si="23"/>
        <v>Emqa</v>
      </c>
      <c r="F31" s="117" t="str">
        <f t="shared" si="25"/>
        <v>Adisey95</v>
      </c>
      <c r="G31" s="115">
        <f t="shared" si="8"/>
        <v>1</v>
      </c>
      <c r="H31" s="117"/>
      <c r="I31" s="115">
        <f t="shared" ref="I31:I35" si="26">SUM(L31,O31)</f>
        <v>2</v>
      </c>
      <c r="J31" s="117"/>
      <c r="K31" s="121">
        <v>1.0</v>
      </c>
      <c r="L31" s="125">
        <v>2.0</v>
      </c>
      <c r="M31" s="91"/>
      <c r="N31" s="91"/>
      <c r="O31" s="91"/>
      <c r="P31" s="91"/>
      <c r="Q31" s="91"/>
      <c r="R31" s="91"/>
      <c r="S31" s="91"/>
      <c r="T31" s="86">
        <v>260.0</v>
      </c>
      <c r="U31" s="124" t="str">
        <f t="shared" si="10"/>
        <v>18:16 Bullet shot Cup (Швеция) Emqa  - (Финляндия) Adisey95</v>
      </c>
      <c r="V31" s="87" t="str">
        <f t="shared" si="11"/>
        <v>1:2</v>
      </c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</row>
    <row r="32" ht="15.75" customHeight="1">
      <c r="A32" s="87"/>
      <c r="B32" s="119">
        <v>0.7638888888888888</v>
      </c>
      <c r="C32" s="126" t="str">
        <f t="shared" si="22"/>
        <v>Швеция</v>
      </c>
      <c r="D32" s="121" t="str">
        <f t="shared" si="24"/>
        <v>Финляндия</v>
      </c>
      <c r="E32" s="117" t="str">
        <f t="shared" si="23"/>
        <v>Emqa</v>
      </c>
      <c r="F32" s="117" t="str">
        <f t="shared" si="25"/>
        <v>Adisey95</v>
      </c>
      <c r="G32" s="115">
        <f t="shared" si="8"/>
        <v>2</v>
      </c>
      <c r="H32" s="117"/>
      <c r="I32" s="115">
        <f t="shared" si="26"/>
        <v>0</v>
      </c>
      <c r="J32" s="117"/>
      <c r="K32" s="121">
        <v>2.0</v>
      </c>
      <c r="L32" s="125">
        <v>0.0</v>
      </c>
      <c r="M32" s="91"/>
      <c r="N32" s="91"/>
      <c r="O32" s="91"/>
      <c r="P32" s="91"/>
      <c r="Q32" s="91"/>
      <c r="R32" s="91"/>
      <c r="S32" s="91"/>
      <c r="T32" s="86">
        <v>261.0</v>
      </c>
      <c r="U32" s="124" t="str">
        <f t="shared" si="10"/>
        <v>18:20 Bullet shot Cup (Швеция) Emqa  - (Финляндия) Adisey95</v>
      </c>
      <c r="V32" s="87" t="str">
        <f t="shared" si="11"/>
        <v>2:0</v>
      </c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</row>
    <row r="33" ht="15.75" customHeight="1">
      <c r="A33" s="87"/>
      <c r="B33" s="119">
        <v>0.7666666666666667</v>
      </c>
      <c r="C33" s="126" t="str">
        <f t="shared" ref="C33:C38" si="27">TRIM($D$6)</f>
        <v>Чехия</v>
      </c>
      <c r="D33" s="121" t="str">
        <f t="shared" si="24"/>
        <v>Финляндия</v>
      </c>
      <c r="E33" s="117" t="str">
        <f t="shared" ref="E33:E38" si="28">$E$6</f>
        <v>AVTOMAT</v>
      </c>
      <c r="F33" s="117" t="str">
        <f t="shared" si="25"/>
        <v>Adisey95</v>
      </c>
      <c r="G33" s="115">
        <f t="shared" si="8"/>
        <v>0</v>
      </c>
      <c r="H33" s="117"/>
      <c r="I33" s="115">
        <f t="shared" si="26"/>
        <v>1</v>
      </c>
      <c r="J33" s="117"/>
      <c r="K33" s="121">
        <v>0.0</v>
      </c>
      <c r="L33" s="125">
        <v>1.0</v>
      </c>
      <c r="M33" s="91"/>
      <c r="N33" s="91"/>
      <c r="O33" s="91"/>
      <c r="P33" s="91"/>
      <c r="Q33" s="91"/>
      <c r="R33" s="91"/>
      <c r="S33" s="91"/>
      <c r="T33" s="86">
        <v>262.0</v>
      </c>
      <c r="U33" s="124" t="str">
        <f t="shared" si="10"/>
        <v>18:24 Bullet shot Cup (Чехия) AVTOMAT  - (Финляндия) Adisey95</v>
      </c>
      <c r="V33" s="87" t="str">
        <f t="shared" si="11"/>
        <v>0:1</v>
      </c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</row>
    <row r="34" ht="15.75" customHeight="1">
      <c r="A34" s="87"/>
      <c r="B34" s="119">
        <v>0.7694444444444445</v>
      </c>
      <c r="C34" s="126" t="str">
        <f t="shared" si="27"/>
        <v>Чехия</v>
      </c>
      <c r="D34" s="121" t="str">
        <f t="shared" si="24"/>
        <v>Финляндия</v>
      </c>
      <c r="E34" s="117" t="str">
        <f t="shared" si="28"/>
        <v>AVTOMAT</v>
      </c>
      <c r="F34" s="117" t="str">
        <f t="shared" si="25"/>
        <v>Adisey95</v>
      </c>
      <c r="G34" s="115">
        <f t="shared" si="8"/>
        <v>2</v>
      </c>
      <c r="H34" s="117"/>
      <c r="I34" s="115">
        <f t="shared" si="26"/>
        <v>0</v>
      </c>
      <c r="J34" s="117"/>
      <c r="K34" s="121">
        <v>2.0</v>
      </c>
      <c r="L34" s="125">
        <v>0.0</v>
      </c>
      <c r="M34" s="91"/>
      <c r="N34" s="91"/>
      <c r="O34" s="91"/>
      <c r="P34" s="91"/>
      <c r="Q34" s="91"/>
      <c r="R34" s="91"/>
      <c r="S34" s="91"/>
      <c r="T34" s="86">
        <v>263.0</v>
      </c>
      <c r="U34" s="124" t="str">
        <f t="shared" si="10"/>
        <v>18:28 Bullet shot Cup (Чехия) AVTOMAT  - (Финляндия) Adisey95</v>
      </c>
      <c r="V34" s="87" t="str">
        <f t="shared" si="11"/>
        <v>2:0</v>
      </c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</row>
    <row r="35" ht="15.75" customHeight="1">
      <c r="A35" s="87"/>
      <c r="B35" s="119">
        <v>0.7722222222222223</v>
      </c>
      <c r="C35" s="126" t="str">
        <f t="shared" si="27"/>
        <v>Чехия</v>
      </c>
      <c r="D35" s="121" t="str">
        <f t="shared" si="24"/>
        <v>Финляндия</v>
      </c>
      <c r="E35" s="117" t="str">
        <f t="shared" si="28"/>
        <v>AVTOMAT</v>
      </c>
      <c r="F35" s="117" t="str">
        <f t="shared" si="25"/>
        <v>Adisey95</v>
      </c>
      <c r="G35" s="115">
        <f t="shared" si="8"/>
        <v>0</v>
      </c>
      <c r="H35" s="117"/>
      <c r="I35" s="115">
        <f t="shared" si="26"/>
        <v>1</v>
      </c>
      <c r="J35" s="117"/>
      <c r="K35" s="117">
        <v>0.0</v>
      </c>
      <c r="L35" s="117">
        <v>1.0</v>
      </c>
      <c r="M35" s="91"/>
      <c r="N35" s="91"/>
      <c r="O35" s="91"/>
      <c r="P35" s="91"/>
      <c r="Q35" s="91"/>
      <c r="R35" s="91"/>
      <c r="S35" s="91"/>
      <c r="T35" s="86">
        <v>264.0</v>
      </c>
      <c r="U35" s="124" t="str">
        <f t="shared" si="10"/>
        <v>18:32 Bullet shot Cup (Чехия) AVTOMAT  - (Финляндия) Adisey95</v>
      </c>
      <c r="V35" s="87" t="str">
        <f t="shared" si="11"/>
        <v>0:1</v>
      </c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</row>
    <row r="36" ht="15.75" customHeight="1">
      <c r="A36" s="87"/>
      <c r="B36" s="119">
        <v>0.775</v>
      </c>
      <c r="C36" s="126" t="str">
        <f t="shared" si="27"/>
        <v>Чехия</v>
      </c>
      <c r="D36" s="126" t="str">
        <f t="shared" ref="D36:D41" si="29">TRIM($D$4)</f>
        <v>Швеция</v>
      </c>
      <c r="E36" s="126" t="str">
        <f t="shared" si="28"/>
        <v>AVTOMAT</v>
      </c>
      <c r="F36" s="117" t="str">
        <f t="shared" ref="F36:F41" si="30">$E$4</f>
        <v>Emqa</v>
      </c>
      <c r="G36" s="115">
        <f t="shared" si="8"/>
        <v>0</v>
      </c>
      <c r="H36" s="117"/>
      <c r="I36" s="115">
        <f t="shared" ref="I36:I42" si="31">SUM(L36)</f>
        <v>1</v>
      </c>
      <c r="J36" s="117"/>
      <c r="K36" s="120">
        <v>0.0</v>
      </c>
      <c r="L36" s="122">
        <v>1.0</v>
      </c>
      <c r="M36" s="91"/>
      <c r="N36" s="91"/>
      <c r="O36" s="91"/>
      <c r="P36" s="91"/>
      <c r="Q36" s="91"/>
      <c r="R36" s="91"/>
      <c r="S36" s="91"/>
      <c r="T36" s="86">
        <v>265.0</v>
      </c>
      <c r="U36" s="124" t="str">
        <f t="shared" si="10"/>
        <v>18:36 Bullet shot Cup (Чехия) AVTOMAT  - (Швеция) Emqa</v>
      </c>
      <c r="V36" s="87" t="str">
        <f t="shared" si="11"/>
        <v>0:1</v>
      </c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</row>
    <row r="37" ht="15.75" customHeight="1">
      <c r="A37" s="87"/>
      <c r="B37" s="119">
        <v>0.7777777777777778</v>
      </c>
      <c r="C37" s="126" t="str">
        <f t="shared" si="27"/>
        <v>Чехия</v>
      </c>
      <c r="D37" s="126" t="str">
        <f t="shared" si="29"/>
        <v>Швеция</v>
      </c>
      <c r="E37" s="126" t="str">
        <f t="shared" si="28"/>
        <v>AVTOMAT</v>
      </c>
      <c r="F37" s="117" t="str">
        <f t="shared" si="30"/>
        <v>Emqa</v>
      </c>
      <c r="G37" s="115">
        <f t="shared" si="8"/>
        <v>0</v>
      </c>
      <c r="H37" s="117"/>
      <c r="I37" s="115">
        <f t="shared" si="31"/>
        <v>1</v>
      </c>
      <c r="J37" s="117"/>
      <c r="K37" s="121">
        <v>0.0</v>
      </c>
      <c r="L37" s="125">
        <v>1.0</v>
      </c>
      <c r="M37" s="91"/>
      <c r="N37" s="91"/>
      <c r="O37" s="91"/>
      <c r="P37" s="91"/>
      <c r="Q37" s="91"/>
      <c r="R37" s="91"/>
      <c r="S37" s="91"/>
      <c r="T37" s="86">
        <v>266.0</v>
      </c>
      <c r="U37" s="124" t="str">
        <f t="shared" si="10"/>
        <v>18:40 Bullet shot Cup (Чехия) AVTOMAT  - (Швеция) Emqa</v>
      </c>
      <c r="V37" s="87" t="str">
        <f t="shared" si="11"/>
        <v>0:1</v>
      </c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</row>
    <row r="38" ht="15.75" customHeight="1">
      <c r="A38" s="87"/>
      <c r="B38" s="119">
        <v>0.7805555555555556</v>
      </c>
      <c r="C38" s="126" t="str">
        <f t="shared" si="27"/>
        <v>Чехия</v>
      </c>
      <c r="D38" s="126" t="str">
        <f t="shared" si="29"/>
        <v>Швеция</v>
      </c>
      <c r="E38" s="126" t="str">
        <f t="shared" si="28"/>
        <v>AVTOMAT</v>
      </c>
      <c r="F38" s="117" t="str">
        <f t="shared" si="30"/>
        <v>Emqa</v>
      </c>
      <c r="G38" s="115">
        <f t="shared" si="8"/>
        <v>0</v>
      </c>
      <c r="H38" s="117"/>
      <c r="I38" s="115">
        <f t="shared" si="31"/>
        <v>1</v>
      </c>
      <c r="J38" s="117"/>
      <c r="K38" s="121">
        <v>0.0</v>
      </c>
      <c r="L38" s="125">
        <v>1.0</v>
      </c>
      <c r="M38" s="91"/>
      <c r="N38" s="91"/>
      <c r="O38" s="91"/>
      <c r="P38" s="91"/>
      <c r="Q38" s="91"/>
      <c r="R38" s="91"/>
      <c r="S38" s="91"/>
      <c r="T38" s="86">
        <v>267.0</v>
      </c>
      <c r="U38" s="124" t="str">
        <f t="shared" si="10"/>
        <v>18:44 Bullet shot Cup (Чехия) AVTOMAT  - (Швеция) Emqa</v>
      </c>
      <c r="V38" s="87" t="str">
        <f t="shared" si="11"/>
        <v>0:1</v>
      </c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</row>
    <row r="39" ht="15.75" customHeight="1">
      <c r="A39" s="87"/>
      <c r="B39" s="119">
        <v>0.7833333333333333</v>
      </c>
      <c r="C39" s="121" t="str">
        <f t="shared" ref="C39:C44" si="32">TRIM($D$5)</f>
        <v>Финляндия</v>
      </c>
      <c r="D39" s="126" t="str">
        <f t="shared" si="29"/>
        <v>Швеция</v>
      </c>
      <c r="E39" s="117" t="str">
        <f t="shared" ref="E39:E44" si="33">$E$5</f>
        <v>Adisey95</v>
      </c>
      <c r="F39" s="117" t="str">
        <f t="shared" si="30"/>
        <v>Emqa</v>
      </c>
      <c r="G39" s="115">
        <f t="shared" si="8"/>
        <v>2</v>
      </c>
      <c r="H39" s="117"/>
      <c r="I39" s="115">
        <f t="shared" si="31"/>
        <v>1</v>
      </c>
      <c r="J39" s="117"/>
      <c r="K39" s="121">
        <v>2.0</v>
      </c>
      <c r="L39" s="125">
        <v>1.0</v>
      </c>
      <c r="M39" s="91"/>
      <c r="N39" s="91"/>
      <c r="O39" s="91"/>
      <c r="P39" s="91"/>
      <c r="Q39" s="91"/>
      <c r="R39" s="91"/>
      <c r="S39" s="91"/>
      <c r="T39" s="86">
        <v>268.0</v>
      </c>
      <c r="U39" s="124" t="str">
        <f t="shared" si="10"/>
        <v>18:48 Bullet shot Cup (Финляндия) Adisey95  - (Швеция) Emqa</v>
      </c>
      <c r="V39" s="87" t="str">
        <f t="shared" si="11"/>
        <v>2:1</v>
      </c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</row>
    <row r="40" ht="15.75" customHeight="1">
      <c r="A40" s="87"/>
      <c r="B40" s="119">
        <v>0.7861111111111111</v>
      </c>
      <c r="C40" s="121" t="str">
        <f t="shared" si="32"/>
        <v>Финляндия</v>
      </c>
      <c r="D40" s="126" t="str">
        <f t="shared" si="29"/>
        <v>Швеция</v>
      </c>
      <c r="E40" s="117" t="str">
        <f t="shared" si="33"/>
        <v>Adisey95</v>
      </c>
      <c r="F40" s="117" t="str">
        <f t="shared" si="30"/>
        <v>Emqa</v>
      </c>
      <c r="G40" s="115">
        <f t="shared" si="8"/>
        <v>1</v>
      </c>
      <c r="H40" s="117"/>
      <c r="I40" s="115">
        <f t="shared" si="31"/>
        <v>2</v>
      </c>
      <c r="J40" s="117"/>
      <c r="K40" s="121">
        <v>1.0</v>
      </c>
      <c r="L40" s="125">
        <v>2.0</v>
      </c>
      <c r="M40" s="91"/>
      <c r="N40" s="91"/>
      <c r="O40" s="91"/>
      <c r="P40" s="91"/>
      <c r="Q40" s="91"/>
      <c r="R40" s="91"/>
      <c r="S40" s="91"/>
      <c r="T40" s="86">
        <v>269.0</v>
      </c>
      <c r="U40" s="124" t="str">
        <f t="shared" si="10"/>
        <v>18:52 Bullet shot Cup (Финляндия) Adisey95  - (Швеция) Emqa</v>
      </c>
      <c r="V40" s="87" t="str">
        <f t="shared" si="11"/>
        <v>1:2</v>
      </c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</row>
    <row r="41" ht="15.75" customHeight="1">
      <c r="A41" s="87"/>
      <c r="B41" s="119">
        <v>0.7888888888888889</v>
      </c>
      <c r="C41" s="121" t="str">
        <f t="shared" si="32"/>
        <v>Финляндия</v>
      </c>
      <c r="D41" s="126" t="str">
        <f t="shared" si="29"/>
        <v>Швеция</v>
      </c>
      <c r="E41" s="117" t="str">
        <f t="shared" si="33"/>
        <v>Adisey95</v>
      </c>
      <c r="F41" s="117" t="str">
        <f t="shared" si="30"/>
        <v>Emqa</v>
      </c>
      <c r="G41" s="115">
        <f t="shared" si="8"/>
        <v>1</v>
      </c>
      <c r="H41" s="117"/>
      <c r="I41" s="115">
        <f t="shared" si="31"/>
        <v>1</v>
      </c>
      <c r="J41" s="117"/>
      <c r="K41" s="117">
        <v>1.0</v>
      </c>
      <c r="L41" s="117">
        <v>1.0</v>
      </c>
      <c r="M41" s="91"/>
      <c r="N41" s="91"/>
      <c r="O41" s="91"/>
      <c r="P41" s="91"/>
      <c r="Q41" s="91"/>
      <c r="R41" s="91"/>
      <c r="S41" s="91"/>
      <c r="T41" s="86">
        <v>270.0</v>
      </c>
      <c r="U41" s="124" t="str">
        <f t="shared" si="10"/>
        <v>18:56 Bullet shot Cup (Финляндия) Adisey95  - (Швеция) Emqa</v>
      </c>
      <c r="V41" s="87" t="str">
        <f t="shared" si="11"/>
        <v>1:1</v>
      </c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</row>
    <row r="42" ht="15.75" customHeight="1">
      <c r="A42" s="87"/>
      <c r="B42" s="119">
        <v>0.7916666666666666</v>
      </c>
      <c r="C42" s="121" t="str">
        <f t="shared" si="32"/>
        <v>Финляндия</v>
      </c>
      <c r="D42" s="126" t="str">
        <f t="shared" ref="D42:D47" si="34">TRIM($D$6)</f>
        <v>Чехия</v>
      </c>
      <c r="E42" s="117" t="str">
        <f t="shared" si="33"/>
        <v>Adisey95</v>
      </c>
      <c r="F42" s="117" t="str">
        <f t="shared" ref="F42:F47" si="35">$E$6</f>
        <v>AVTOMAT</v>
      </c>
      <c r="G42" s="115">
        <f t="shared" si="8"/>
        <v>0</v>
      </c>
      <c r="H42" s="117"/>
      <c r="I42" s="115">
        <f t="shared" si="31"/>
        <v>2</v>
      </c>
      <c r="J42" s="117"/>
      <c r="K42" s="120">
        <v>0.0</v>
      </c>
      <c r="L42" s="122">
        <v>2.0</v>
      </c>
      <c r="M42" s="91"/>
      <c r="N42" s="91"/>
      <c r="O42" s="91"/>
      <c r="P42" s="91"/>
      <c r="Q42" s="91"/>
      <c r="R42" s="91"/>
      <c r="S42" s="91"/>
      <c r="T42" s="86">
        <v>271.0</v>
      </c>
      <c r="U42" s="124" t="str">
        <f t="shared" si="10"/>
        <v>19:00 Bullet shot Cup (Финляндия) Adisey95  - (Чехия) AVTOMAT</v>
      </c>
      <c r="V42" s="87" t="str">
        <f t="shared" si="11"/>
        <v>0:2</v>
      </c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</row>
    <row r="43" ht="15.75" customHeight="1">
      <c r="A43" s="87"/>
      <c r="B43" s="119">
        <v>0.7944444444444444</v>
      </c>
      <c r="C43" s="121" t="str">
        <f t="shared" si="32"/>
        <v>Финляндия</v>
      </c>
      <c r="D43" s="126" t="str">
        <f t="shared" si="34"/>
        <v>Чехия</v>
      </c>
      <c r="E43" s="117" t="str">
        <f t="shared" si="33"/>
        <v>Adisey95</v>
      </c>
      <c r="F43" s="117" t="str">
        <f t="shared" si="35"/>
        <v>AVTOMAT</v>
      </c>
      <c r="G43" s="115">
        <f t="shared" si="8"/>
        <v>2</v>
      </c>
      <c r="H43" s="117"/>
      <c r="I43" s="115">
        <f t="shared" ref="I43:I47" si="36">SUM(L43,O43)</f>
        <v>3</v>
      </c>
      <c r="J43" s="117"/>
      <c r="K43" s="121">
        <v>2.0</v>
      </c>
      <c r="L43" s="125">
        <v>3.0</v>
      </c>
      <c r="M43" s="91"/>
      <c r="N43" s="91"/>
      <c r="O43" s="91"/>
      <c r="P43" s="91"/>
      <c r="Q43" s="91"/>
      <c r="R43" s="91"/>
      <c r="S43" s="91"/>
      <c r="T43" s="86">
        <v>272.0</v>
      </c>
      <c r="U43" s="124" t="str">
        <f t="shared" si="10"/>
        <v>19:04 Bullet shot Cup (Финляндия) Adisey95  - (Чехия) AVTOMAT</v>
      </c>
      <c r="V43" s="87" t="str">
        <f t="shared" si="11"/>
        <v>2:3</v>
      </c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</row>
    <row r="44" ht="15.75" customHeight="1">
      <c r="A44" s="87"/>
      <c r="B44" s="119">
        <v>0.7972222222222223</v>
      </c>
      <c r="C44" s="121" t="str">
        <f t="shared" si="32"/>
        <v>Финляндия</v>
      </c>
      <c r="D44" s="126" t="str">
        <f t="shared" si="34"/>
        <v>Чехия</v>
      </c>
      <c r="E44" s="117" t="str">
        <f t="shared" si="33"/>
        <v>Adisey95</v>
      </c>
      <c r="F44" s="117" t="str">
        <f t="shared" si="35"/>
        <v>AVTOMAT</v>
      </c>
      <c r="G44" s="115">
        <f t="shared" si="8"/>
        <v>1</v>
      </c>
      <c r="H44" s="117"/>
      <c r="I44" s="115">
        <f t="shared" si="36"/>
        <v>1</v>
      </c>
      <c r="J44" s="117"/>
      <c r="K44" s="121">
        <v>1.0</v>
      </c>
      <c r="L44" s="125">
        <v>1.0</v>
      </c>
      <c r="M44" s="91"/>
      <c r="N44" s="91"/>
      <c r="O44" s="91"/>
      <c r="P44" s="91"/>
      <c r="Q44" s="91"/>
      <c r="R44" s="91"/>
      <c r="S44" s="91"/>
      <c r="T44" s="86">
        <v>273.0</v>
      </c>
      <c r="U44" s="124" t="str">
        <f t="shared" si="10"/>
        <v>19:08 Bullet shot Cup (Финляндия) Adisey95  - (Чехия) AVTOMAT</v>
      </c>
      <c r="V44" s="87" t="str">
        <f t="shared" si="11"/>
        <v>1:1</v>
      </c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</row>
    <row r="45" ht="15.75" customHeight="1">
      <c r="A45" s="87"/>
      <c r="B45" s="119">
        <v>0.8</v>
      </c>
      <c r="C45" s="126" t="str">
        <f t="shared" ref="C45:C50" si="37">TRIM($D$4)</f>
        <v>Швеция</v>
      </c>
      <c r="D45" s="126" t="str">
        <f t="shared" si="34"/>
        <v>Чехия</v>
      </c>
      <c r="E45" s="117" t="str">
        <f t="shared" ref="E45:E50" si="38">$E$4</f>
        <v>Emqa</v>
      </c>
      <c r="F45" s="117" t="str">
        <f t="shared" si="35"/>
        <v>AVTOMAT</v>
      </c>
      <c r="G45" s="115">
        <f t="shared" si="8"/>
        <v>0</v>
      </c>
      <c r="H45" s="117"/>
      <c r="I45" s="115">
        <f t="shared" si="36"/>
        <v>2</v>
      </c>
      <c r="J45" s="117"/>
      <c r="K45" s="121">
        <v>0.0</v>
      </c>
      <c r="L45" s="125">
        <v>2.0</v>
      </c>
      <c r="M45" s="91"/>
      <c r="N45" s="91"/>
      <c r="O45" s="91"/>
      <c r="P45" s="91"/>
      <c r="Q45" s="91"/>
      <c r="R45" s="91"/>
      <c r="S45" s="91"/>
      <c r="T45" s="86">
        <v>274.0</v>
      </c>
      <c r="U45" s="124" t="str">
        <f t="shared" si="10"/>
        <v>19:12 Bullet shot Cup (Швеция) Emqa  - (Чехия) AVTOMAT</v>
      </c>
      <c r="V45" s="87" t="str">
        <f t="shared" si="11"/>
        <v>0:2</v>
      </c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</row>
    <row r="46" ht="15.75" customHeight="1">
      <c r="A46" s="87"/>
      <c r="B46" s="119">
        <v>0.8027777777777778</v>
      </c>
      <c r="C46" s="126" t="str">
        <f t="shared" si="37"/>
        <v>Швеция</v>
      </c>
      <c r="D46" s="126" t="str">
        <f t="shared" si="34"/>
        <v>Чехия</v>
      </c>
      <c r="E46" s="117" t="str">
        <f t="shared" si="38"/>
        <v>Emqa</v>
      </c>
      <c r="F46" s="117" t="str">
        <f t="shared" si="35"/>
        <v>AVTOMAT</v>
      </c>
      <c r="G46" s="115">
        <f t="shared" si="8"/>
        <v>2</v>
      </c>
      <c r="H46" s="117"/>
      <c r="I46" s="115">
        <f t="shared" si="36"/>
        <v>3</v>
      </c>
      <c r="J46" s="117"/>
      <c r="K46" s="121">
        <v>2.0</v>
      </c>
      <c r="L46" s="125">
        <v>3.0</v>
      </c>
      <c r="M46" s="91"/>
      <c r="N46" s="91"/>
      <c r="O46" s="91"/>
      <c r="P46" s="91"/>
      <c r="Q46" s="91"/>
      <c r="R46" s="91"/>
      <c r="S46" s="91"/>
      <c r="T46" s="86">
        <v>275.0</v>
      </c>
      <c r="U46" s="124" t="str">
        <f t="shared" si="10"/>
        <v>19:16 Bullet shot Cup (Швеция) Emqa  - (Чехия) AVTOMAT</v>
      </c>
      <c r="V46" s="87" t="str">
        <f t="shared" si="11"/>
        <v>2:3</v>
      </c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</row>
    <row r="47" ht="15.75" customHeight="1">
      <c r="A47" s="87"/>
      <c r="B47" s="119">
        <v>0.8055555555555556</v>
      </c>
      <c r="C47" s="126" t="str">
        <f t="shared" si="37"/>
        <v>Швеция</v>
      </c>
      <c r="D47" s="126" t="str">
        <f t="shared" si="34"/>
        <v>Чехия</v>
      </c>
      <c r="E47" s="117" t="str">
        <f t="shared" si="38"/>
        <v>Emqa</v>
      </c>
      <c r="F47" s="117" t="str">
        <f t="shared" si="35"/>
        <v>AVTOMAT</v>
      </c>
      <c r="G47" s="115">
        <f t="shared" si="8"/>
        <v>1</v>
      </c>
      <c r="H47" s="117"/>
      <c r="I47" s="115">
        <f t="shared" si="36"/>
        <v>1</v>
      </c>
      <c r="J47" s="117"/>
      <c r="K47" s="117">
        <v>1.0</v>
      </c>
      <c r="L47" s="117">
        <v>1.0</v>
      </c>
      <c r="M47" s="91"/>
      <c r="N47" s="91"/>
      <c r="O47" s="91"/>
      <c r="P47" s="91"/>
      <c r="Q47" s="91"/>
      <c r="R47" s="91"/>
      <c r="S47" s="91"/>
      <c r="T47" s="86">
        <v>276.0</v>
      </c>
      <c r="U47" s="124" t="str">
        <f t="shared" si="10"/>
        <v>19:20 Bullet shot Cup (Швеция) Emqa  - (Чехия) AVTOMAT</v>
      </c>
      <c r="V47" s="87" t="str">
        <f t="shared" si="11"/>
        <v>1:1</v>
      </c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</row>
    <row r="48" ht="15.75" customHeight="1">
      <c r="A48" s="87"/>
      <c r="B48" s="119">
        <v>0.8083333333333333</v>
      </c>
      <c r="C48" s="126" t="str">
        <f t="shared" si="37"/>
        <v>Швеция</v>
      </c>
      <c r="D48" s="121" t="str">
        <f t="shared" ref="D48:D53" si="39">TRIM($D$5)</f>
        <v>Финляндия</v>
      </c>
      <c r="E48" s="117" t="str">
        <f t="shared" si="38"/>
        <v>Emqa</v>
      </c>
      <c r="F48" s="117" t="str">
        <f t="shared" ref="F48:F53" si="40">$E$5</f>
        <v>Adisey95</v>
      </c>
      <c r="G48" s="115">
        <f t="shared" si="8"/>
        <v>2</v>
      </c>
      <c r="H48" s="117"/>
      <c r="I48" s="115">
        <f>SUM(L48)</f>
        <v>0</v>
      </c>
      <c r="J48" s="117"/>
      <c r="K48" s="120">
        <v>2.0</v>
      </c>
      <c r="L48" s="122">
        <v>0.0</v>
      </c>
      <c r="M48" s="87"/>
      <c r="N48" s="87"/>
      <c r="O48" s="87"/>
      <c r="P48" s="87"/>
      <c r="Q48" s="87"/>
      <c r="R48" s="87"/>
      <c r="S48" s="87"/>
      <c r="T48" s="86">
        <v>277.0</v>
      </c>
      <c r="U48" s="124" t="str">
        <f t="shared" si="10"/>
        <v>19:24 Bullet shot Cup (Швеция) Emqa  - (Финляндия) Adisey95</v>
      </c>
      <c r="V48" s="87" t="str">
        <f t="shared" si="11"/>
        <v>2:0</v>
      </c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</row>
    <row r="49" ht="15.75" customHeight="1">
      <c r="A49" s="87"/>
      <c r="B49" s="119">
        <v>0.8111111111111111</v>
      </c>
      <c r="C49" s="126" t="str">
        <f t="shared" si="37"/>
        <v>Швеция</v>
      </c>
      <c r="D49" s="121" t="str">
        <f t="shared" si="39"/>
        <v>Финляндия</v>
      </c>
      <c r="E49" s="117" t="str">
        <f t="shared" si="38"/>
        <v>Emqa</v>
      </c>
      <c r="F49" s="117" t="str">
        <f t="shared" si="40"/>
        <v>Adisey95</v>
      </c>
      <c r="G49" s="115">
        <f t="shared" si="8"/>
        <v>2</v>
      </c>
      <c r="H49" s="117"/>
      <c r="I49" s="115">
        <f t="shared" ref="I49:I53" si="41">SUM(L49,O49)</f>
        <v>2</v>
      </c>
      <c r="J49" s="117"/>
      <c r="K49" s="121">
        <v>2.0</v>
      </c>
      <c r="L49" s="125">
        <v>2.0</v>
      </c>
      <c r="M49" s="87"/>
      <c r="N49" s="87"/>
      <c r="O49" s="87"/>
      <c r="P49" s="87"/>
      <c r="Q49" s="87"/>
      <c r="R49" s="87"/>
      <c r="S49" s="87"/>
      <c r="T49" s="86">
        <v>278.0</v>
      </c>
      <c r="U49" s="124" t="str">
        <f t="shared" si="10"/>
        <v>19:28 Bullet shot Cup (Швеция) Emqa  - (Финляндия) Adisey95</v>
      </c>
      <c r="V49" s="87" t="str">
        <f t="shared" si="11"/>
        <v>2:2</v>
      </c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</row>
    <row r="50" ht="15.75" customHeight="1">
      <c r="A50" s="87"/>
      <c r="B50" s="119">
        <v>0.8138888888888889</v>
      </c>
      <c r="C50" s="126" t="str">
        <f t="shared" si="37"/>
        <v>Швеция</v>
      </c>
      <c r="D50" s="121" t="str">
        <f t="shared" si="39"/>
        <v>Финляндия</v>
      </c>
      <c r="E50" s="117" t="str">
        <f t="shared" si="38"/>
        <v>Emqa</v>
      </c>
      <c r="F50" s="117" t="str">
        <f t="shared" si="40"/>
        <v>Adisey95</v>
      </c>
      <c r="G50" s="115">
        <f t="shared" si="8"/>
        <v>1</v>
      </c>
      <c r="H50" s="117"/>
      <c r="I50" s="115">
        <f t="shared" si="41"/>
        <v>1</v>
      </c>
      <c r="J50" s="117"/>
      <c r="K50" s="121">
        <v>1.0</v>
      </c>
      <c r="L50" s="125">
        <v>1.0</v>
      </c>
      <c r="M50" s="87"/>
      <c r="N50" s="87"/>
      <c r="O50" s="87"/>
      <c r="P50" s="87"/>
      <c r="Q50" s="87"/>
      <c r="R50" s="87"/>
      <c r="S50" s="87"/>
      <c r="T50" s="86">
        <v>279.0</v>
      </c>
      <c r="U50" s="124" t="str">
        <f t="shared" si="10"/>
        <v>19:32 Bullet shot Cup (Швеция) Emqa  - (Финляндия) Adisey95</v>
      </c>
      <c r="V50" s="87" t="str">
        <f t="shared" si="11"/>
        <v>1:1</v>
      </c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</row>
    <row r="51" ht="15.75" customHeight="1">
      <c r="A51" s="87"/>
      <c r="B51" s="119">
        <v>0.8166666666666667</v>
      </c>
      <c r="C51" s="126" t="str">
        <f t="shared" ref="C51:C56" si="42">TRIM($D$6)</f>
        <v>Чехия</v>
      </c>
      <c r="D51" s="121" t="str">
        <f t="shared" si="39"/>
        <v>Финляндия</v>
      </c>
      <c r="E51" s="117" t="str">
        <f t="shared" ref="E51:E56" si="43">$E$6</f>
        <v>AVTOMAT</v>
      </c>
      <c r="F51" s="117" t="str">
        <f t="shared" si="40"/>
        <v>Adisey95</v>
      </c>
      <c r="G51" s="115">
        <f t="shared" si="8"/>
        <v>2</v>
      </c>
      <c r="H51" s="117"/>
      <c r="I51" s="115">
        <f t="shared" si="41"/>
        <v>3</v>
      </c>
      <c r="J51" s="117"/>
      <c r="K51" s="121">
        <v>2.0</v>
      </c>
      <c r="L51" s="125">
        <v>3.0</v>
      </c>
      <c r="M51" s="87"/>
      <c r="N51" s="87"/>
      <c r="O51" s="87"/>
      <c r="P51" s="87"/>
      <c r="Q51" s="87"/>
      <c r="R51" s="87"/>
      <c r="S51" s="87"/>
      <c r="T51" s="86">
        <v>280.0</v>
      </c>
      <c r="U51" s="124" t="str">
        <f t="shared" si="10"/>
        <v>19:36 Bullet shot Cup (Чехия) AVTOMAT  - (Финляндия) Adisey95</v>
      </c>
      <c r="V51" s="87" t="str">
        <f t="shared" si="11"/>
        <v>2:3</v>
      </c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</row>
    <row r="52" ht="15.75" customHeight="1">
      <c r="A52" s="87"/>
      <c r="B52" s="119">
        <v>0.8194444444444444</v>
      </c>
      <c r="C52" s="126" t="str">
        <f t="shared" si="42"/>
        <v>Чехия</v>
      </c>
      <c r="D52" s="121" t="str">
        <f t="shared" si="39"/>
        <v>Финляндия</v>
      </c>
      <c r="E52" s="117" t="str">
        <f t="shared" si="43"/>
        <v>AVTOMAT</v>
      </c>
      <c r="F52" s="117" t="str">
        <f t="shared" si="40"/>
        <v>Adisey95</v>
      </c>
      <c r="G52" s="115">
        <f t="shared" si="8"/>
        <v>2</v>
      </c>
      <c r="H52" s="117"/>
      <c r="I52" s="115">
        <f t="shared" si="41"/>
        <v>2</v>
      </c>
      <c r="J52" s="117"/>
      <c r="K52" s="121">
        <v>2.0</v>
      </c>
      <c r="L52" s="125">
        <v>2.0</v>
      </c>
      <c r="M52" s="87"/>
      <c r="N52" s="87"/>
      <c r="O52" s="87"/>
      <c r="P52" s="87"/>
      <c r="Q52" s="87"/>
      <c r="R52" s="87"/>
      <c r="S52" s="87"/>
      <c r="T52" s="86">
        <v>281.0</v>
      </c>
      <c r="U52" s="124" t="str">
        <f t="shared" si="10"/>
        <v>19:40 Bullet shot Cup (Чехия) AVTOMAT  - (Финляндия) Adisey95</v>
      </c>
      <c r="V52" s="87" t="str">
        <f t="shared" si="11"/>
        <v>2:2</v>
      </c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</row>
    <row r="53" ht="15.75" customHeight="1">
      <c r="A53" s="87"/>
      <c r="B53" s="119">
        <v>0.8222222222222222</v>
      </c>
      <c r="C53" s="126" t="str">
        <f t="shared" si="42"/>
        <v>Чехия</v>
      </c>
      <c r="D53" s="121" t="str">
        <f t="shared" si="39"/>
        <v>Финляндия</v>
      </c>
      <c r="E53" s="117" t="str">
        <f t="shared" si="43"/>
        <v>AVTOMAT</v>
      </c>
      <c r="F53" s="117" t="str">
        <f t="shared" si="40"/>
        <v>Adisey95</v>
      </c>
      <c r="G53" s="115">
        <f t="shared" si="8"/>
        <v>0</v>
      </c>
      <c r="H53" s="117"/>
      <c r="I53" s="115">
        <f t="shared" si="41"/>
        <v>0</v>
      </c>
      <c r="J53" s="117"/>
      <c r="K53" s="117">
        <v>0.0</v>
      </c>
      <c r="L53" s="117">
        <v>0.0</v>
      </c>
      <c r="M53" s="87"/>
      <c r="N53" s="87"/>
      <c r="O53" s="87"/>
      <c r="P53" s="87"/>
      <c r="Q53" s="87"/>
      <c r="R53" s="87"/>
      <c r="S53" s="87"/>
      <c r="T53" s="86">
        <v>282.0</v>
      </c>
      <c r="U53" s="124" t="str">
        <f t="shared" si="10"/>
        <v>19:44 Bullet shot Cup (Чехия) AVTOMAT  - (Финляндия) Adisey95</v>
      </c>
      <c r="V53" s="87" t="str">
        <f t="shared" si="11"/>
        <v>0:0</v>
      </c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</row>
    <row r="54" ht="15.75" customHeight="1">
      <c r="A54" s="87"/>
      <c r="B54" s="119">
        <v>0.825</v>
      </c>
      <c r="C54" s="126" t="str">
        <f t="shared" si="42"/>
        <v>Чехия</v>
      </c>
      <c r="D54" s="126" t="str">
        <f t="shared" ref="D54:D56" si="44">TRIM($D$4)</f>
        <v>Швеция</v>
      </c>
      <c r="E54" s="126" t="str">
        <f t="shared" si="43"/>
        <v>AVTOMAT</v>
      </c>
      <c r="F54" s="117" t="str">
        <f t="shared" ref="F54:F56" si="45">$E$4</f>
        <v>Emqa</v>
      </c>
      <c r="G54" s="115">
        <f t="shared" si="8"/>
        <v>1</v>
      </c>
      <c r="H54" s="117"/>
      <c r="I54" s="115">
        <f t="shared" ref="I54:I56" si="46">SUM(L54)</f>
        <v>2</v>
      </c>
      <c r="J54" s="117"/>
      <c r="K54" s="120">
        <v>1.0</v>
      </c>
      <c r="L54" s="122">
        <v>2.0</v>
      </c>
      <c r="M54" s="87"/>
      <c r="N54" s="87"/>
      <c r="O54" s="87"/>
      <c r="P54" s="87"/>
      <c r="Q54" s="87"/>
      <c r="R54" s="87"/>
      <c r="S54" s="87"/>
      <c r="T54" s="86">
        <v>283.0</v>
      </c>
      <c r="U54" s="124" t="str">
        <f t="shared" si="10"/>
        <v>19:48 Bullet shot Cup (Чехия) AVTOMAT  - (Швеция) Emqa</v>
      </c>
      <c r="V54" s="87" t="str">
        <f t="shared" si="11"/>
        <v>1:2</v>
      </c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</row>
    <row r="55" ht="15.75" customHeight="1">
      <c r="A55" s="87"/>
      <c r="B55" s="119">
        <v>0.8277777777777777</v>
      </c>
      <c r="C55" s="126" t="str">
        <f t="shared" si="42"/>
        <v>Чехия</v>
      </c>
      <c r="D55" s="126" t="str">
        <f t="shared" si="44"/>
        <v>Швеция</v>
      </c>
      <c r="E55" s="126" t="str">
        <f t="shared" si="43"/>
        <v>AVTOMAT</v>
      </c>
      <c r="F55" s="117" t="str">
        <f t="shared" si="45"/>
        <v>Emqa</v>
      </c>
      <c r="G55" s="115">
        <f t="shared" si="8"/>
        <v>0</v>
      </c>
      <c r="H55" s="117"/>
      <c r="I55" s="115">
        <f t="shared" si="46"/>
        <v>1</v>
      </c>
      <c r="J55" s="117"/>
      <c r="K55" s="121">
        <v>0.0</v>
      </c>
      <c r="L55" s="125">
        <v>1.0</v>
      </c>
      <c r="M55" s="87"/>
      <c r="N55" s="87"/>
      <c r="O55" s="87"/>
      <c r="P55" s="87"/>
      <c r="Q55" s="87"/>
      <c r="R55" s="87"/>
      <c r="S55" s="87"/>
      <c r="T55" s="86">
        <v>284.0</v>
      </c>
      <c r="U55" s="124" t="str">
        <f t="shared" si="10"/>
        <v>19:52 Bullet shot Cup (Чехия) AVTOMAT  - (Швеция) Emqa</v>
      </c>
      <c r="V55" s="87" t="str">
        <f t="shared" si="11"/>
        <v>0:1</v>
      </c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</row>
    <row r="56" ht="15.75" customHeight="1">
      <c r="A56" s="87"/>
      <c r="B56" s="119">
        <v>0.8305555555555556</v>
      </c>
      <c r="C56" s="126" t="str">
        <f t="shared" si="42"/>
        <v>Чехия</v>
      </c>
      <c r="D56" s="126" t="str">
        <f t="shared" si="44"/>
        <v>Швеция</v>
      </c>
      <c r="E56" s="126" t="str">
        <f t="shared" si="43"/>
        <v>AVTOMAT</v>
      </c>
      <c r="F56" s="117" t="str">
        <f t="shared" si="45"/>
        <v>Emqa</v>
      </c>
      <c r="G56" s="115">
        <f t="shared" si="8"/>
        <v>0</v>
      </c>
      <c r="H56" s="117"/>
      <c r="I56" s="115">
        <f t="shared" si="46"/>
        <v>0</v>
      </c>
      <c r="J56" s="117"/>
      <c r="K56" s="121">
        <v>0.0</v>
      </c>
      <c r="L56" s="125">
        <v>0.0</v>
      </c>
      <c r="M56" s="87"/>
      <c r="N56" s="87"/>
      <c r="O56" s="87"/>
      <c r="P56" s="87"/>
      <c r="Q56" s="87"/>
      <c r="R56" s="87"/>
      <c r="S56" s="87"/>
      <c r="T56" s="86">
        <v>285.0</v>
      </c>
      <c r="U56" s="124" t="str">
        <f t="shared" si="10"/>
        <v>19:56 Bullet shot Cup (Чехия) AVTOMAT  - (Швеция) Emqa</v>
      </c>
      <c r="V56" s="87" t="str">
        <f t="shared" si="11"/>
        <v>0:0</v>
      </c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</row>
    <row r="57" ht="15.75" customHeight="1">
      <c r="A57" s="87"/>
      <c r="B57" s="87"/>
      <c r="C57" s="87"/>
      <c r="D57" s="87"/>
      <c r="E57" s="87"/>
      <c r="F57" s="87"/>
      <c r="G57" s="87"/>
      <c r="H57" s="87"/>
      <c r="I57" s="86"/>
      <c r="J57" s="86"/>
      <c r="K57" s="86"/>
      <c r="L57" s="87"/>
      <c r="M57" s="87"/>
      <c r="N57" s="87"/>
      <c r="O57" s="87"/>
      <c r="P57" s="87"/>
      <c r="Q57" s="87"/>
      <c r="R57" s="87"/>
      <c r="S57" s="87"/>
      <c r="T57" s="86"/>
      <c r="U57" s="124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</row>
    <row r="58" ht="15.75" customHeight="1">
      <c r="A58" s="87"/>
      <c r="B58" s="87"/>
      <c r="C58" s="12" t="s">
        <v>42</v>
      </c>
      <c r="D58" s="12"/>
      <c r="E58" s="12"/>
      <c r="F58" s="12" t="s">
        <v>43</v>
      </c>
      <c r="G58" s="87"/>
      <c r="H58" s="87"/>
      <c r="I58" s="86"/>
      <c r="J58" s="86"/>
      <c r="K58" s="86"/>
      <c r="L58" s="87"/>
      <c r="M58" s="87"/>
      <c r="N58" s="87"/>
      <c r="O58" s="87"/>
      <c r="P58" s="87"/>
      <c r="Q58" s="87"/>
      <c r="R58" s="87"/>
      <c r="S58" s="87"/>
      <c r="T58" s="86"/>
      <c r="U58" s="124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</row>
    <row r="59" ht="15.75" customHeight="1">
      <c r="A59" s="87"/>
      <c r="B59" s="87"/>
      <c r="C59" s="87"/>
      <c r="D59" s="87"/>
      <c r="E59" s="87"/>
      <c r="F59" s="87"/>
      <c r="G59" s="87"/>
      <c r="H59" s="87"/>
      <c r="I59" s="86"/>
      <c r="J59" s="86"/>
      <c r="K59" s="86"/>
      <c r="L59" s="87"/>
      <c r="M59" s="87"/>
      <c r="N59" s="87"/>
      <c r="O59" s="87"/>
      <c r="P59" s="87"/>
      <c r="Q59" s="87"/>
      <c r="R59" s="87"/>
      <c r="S59" s="87"/>
      <c r="T59" s="86"/>
      <c r="U59" s="124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</row>
    <row r="60" ht="15.75" customHeight="1">
      <c r="A60" s="87"/>
      <c r="B60" s="87"/>
      <c r="C60" s="87"/>
      <c r="D60" s="87"/>
      <c r="E60" s="87"/>
      <c r="F60" s="87"/>
      <c r="G60" s="87"/>
      <c r="H60" s="87"/>
      <c r="I60" s="86"/>
      <c r="J60" s="86"/>
      <c r="K60" s="86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</row>
    <row r="61" ht="15.75" customHeight="1">
      <c r="A61" s="87"/>
      <c r="B61" s="87"/>
      <c r="C61" s="87"/>
      <c r="D61" s="87"/>
      <c r="E61" s="87"/>
      <c r="F61" s="87"/>
      <c r="G61" s="87"/>
      <c r="H61" s="87"/>
      <c r="I61" s="86"/>
      <c r="J61" s="86"/>
      <c r="K61" s="86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</row>
    <row r="62" ht="15.75" customHeight="1">
      <c r="A62" s="87"/>
      <c r="B62" s="87"/>
      <c r="C62" s="87"/>
      <c r="D62" s="87"/>
      <c r="E62" s="87"/>
      <c r="F62" s="87"/>
      <c r="G62" s="87"/>
      <c r="H62" s="87"/>
      <c r="I62" s="86"/>
      <c r="J62" s="86"/>
      <c r="K62" s="86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</row>
    <row r="63" ht="15.75" customHeight="1">
      <c r="A63" s="87"/>
      <c r="B63" s="87"/>
      <c r="C63" s="87"/>
      <c r="D63" s="87"/>
      <c r="E63" s="87"/>
      <c r="F63" s="87"/>
      <c r="G63" s="87"/>
      <c r="H63" s="87"/>
      <c r="I63" s="86"/>
      <c r="J63" s="86"/>
      <c r="K63" s="86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</row>
    <row r="64" ht="15.75" customHeight="1">
      <c r="A64" s="87"/>
      <c r="B64" s="87"/>
      <c r="C64" s="87"/>
      <c r="D64" s="87"/>
      <c r="E64" s="87"/>
      <c r="F64" s="87"/>
      <c r="G64" s="87"/>
      <c r="H64" s="87"/>
      <c r="I64" s="86"/>
      <c r="J64" s="86"/>
      <c r="K64" s="86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</row>
    <row r="65" ht="15.75" customHeight="1">
      <c r="A65" s="87"/>
      <c r="B65" s="87"/>
      <c r="C65" s="87"/>
      <c r="D65" s="87"/>
      <c r="E65" s="87"/>
      <c r="F65" s="87"/>
      <c r="G65" s="87"/>
      <c r="H65" s="87"/>
      <c r="I65" s="86"/>
      <c r="J65" s="86"/>
      <c r="K65" s="86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</row>
    <row r="66" ht="15.75" customHeight="1">
      <c r="A66" s="87"/>
      <c r="B66" s="87"/>
      <c r="C66" s="87"/>
      <c r="D66" s="87"/>
      <c r="E66" s="87"/>
      <c r="F66" s="87"/>
      <c r="G66" s="87"/>
      <c r="H66" s="87"/>
      <c r="I66" s="86"/>
      <c r="J66" s="86"/>
      <c r="K66" s="86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</row>
    <row r="67" ht="15.75" customHeight="1">
      <c r="A67" s="87"/>
      <c r="B67" s="87"/>
      <c r="C67" s="87"/>
      <c r="D67" s="87"/>
      <c r="E67" s="87"/>
      <c r="F67" s="87"/>
      <c r="G67" s="87"/>
      <c r="H67" s="87"/>
      <c r="I67" s="86"/>
      <c r="J67" s="86"/>
      <c r="K67" s="86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</row>
    <row r="68" ht="15.75" customHeight="1">
      <c r="A68" s="87"/>
      <c r="B68" s="87"/>
      <c r="C68" s="87"/>
      <c r="D68" s="87"/>
      <c r="E68" s="87"/>
      <c r="F68" s="87"/>
      <c r="G68" s="87"/>
      <c r="H68" s="87"/>
      <c r="I68" s="86"/>
      <c r="J68" s="86"/>
      <c r="K68" s="86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</row>
    <row r="69" ht="15.75" customHeight="1">
      <c r="A69" s="87"/>
      <c r="B69" s="87"/>
      <c r="C69" s="87"/>
      <c r="D69" s="87"/>
      <c r="E69" s="87"/>
      <c r="F69" s="87"/>
      <c r="G69" s="87"/>
      <c r="H69" s="87"/>
      <c r="I69" s="86"/>
      <c r="J69" s="86"/>
      <c r="K69" s="86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</row>
    <row r="70" ht="15.75" customHeight="1">
      <c r="A70" s="87"/>
      <c r="B70" s="87"/>
      <c r="C70" s="87"/>
      <c r="D70" s="87"/>
      <c r="E70" s="87"/>
      <c r="F70" s="87"/>
      <c r="G70" s="87"/>
      <c r="H70" s="87"/>
      <c r="I70" s="86"/>
      <c r="J70" s="86"/>
      <c r="K70" s="86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</row>
    <row r="71" ht="15.75" customHeight="1">
      <c r="A71" s="87"/>
      <c r="B71" s="87"/>
      <c r="C71" s="87"/>
      <c r="D71" s="87"/>
      <c r="E71" s="87"/>
      <c r="F71" s="87"/>
      <c r="G71" s="87"/>
      <c r="H71" s="87"/>
      <c r="I71" s="86"/>
      <c r="J71" s="86"/>
      <c r="K71" s="86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</row>
    <row r="72" ht="15.75" customHeight="1">
      <c r="A72" s="87"/>
      <c r="B72" s="87"/>
      <c r="C72" s="87"/>
      <c r="D72" s="87"/>
      <c r="E72" s="87"/>
      <c r="F72" s="87"/>
      <c r="G72" s="87"/>
      <c r="H72" s="87"/>
      <c r="I72" s="86"/>
      <c r="J72" s="86"/>
      <c r="K72" s="86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</row>
    <row r="73" ht="15.75" customHeight="1">
      <c r="A73" s="87"/>
      <c r="B73" s="87"/>
      <c r="C73" s="87"/>
      <c r="D73" s="87"/>
      <c r="E73" s="87"/>
      <c r="F73" s="87"/>
      <c r="G73" s="87"/>
      <c r="H73" s="87"/>
      <c r="I73" s="86"/>
      <c r="J73" s="86"/>
      <c r="K73" s="86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</row>
    <row r="74" ht="15.75" customHeight="1">
      <c r="A74" s="87"/>
      <c r="B74" s="87"/>
      <c r="C74" s="87"/>
      <c r="D74" s="87"/>
      <c r="E74" s="87"/>
      <c r="F74" s="87"/>
      <c r="G74" s="87"/>
      <c r="H74" s="87"/>
      <c r="I74" s="86"/>
      <c r="J74" s="86"/>
      <c r="K74" s="86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</row>
    <row r="75" ht="15.75" customHeight="1">
      <c r="A75" s="87"/>
      <c r="B75" s="87"/>
      <c r="C75" s="87"/>
      <c r="D75" s="87"/>
      <c r="E75" s="87"/>
      <c r="F75" s="87"/>
      <c r="G75" s="87"/>
      <c r="H75" s="87"/>
      <c r="I75" s="86"/>
      <c r="J75" s="86"/>
      <c r="K75" s="86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</row>
    <row r="76" ht="15.75" customHeight="1">
      <c r="A76" s="87"/>
      <c r="B76" s="87"/>
      <c r="C76" s="87"/>
      <c r="D76" s="87"/>
      <c r="E76" s="87"/>
      <c r="F76" s="87"/>
      <c r="G76" s="87"/>
      <c r="H76" s="87"/>
      <c r="I76" s="86"/>
      <c r="J76" s="86"/>
      <c r="K76" s="86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</row>
    <row r="77" ht="15.75" customHeight="1">
      <c r="A77" s="87"/>
      <c r="B77" s="87"/>
      <c r="C77" s="87"/>
      <c r="D77" s="87"/>
      <c r="E77" s="87"/>
      <c r="F77" s="87"/>
      <c r="G77" s="87"/>
      <c r="H77" s="87"/>
      <c r="I77" s="86"/>
      <c r="J77" s="86"/>
      <c r="K77" s="86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</row>
    <row r="78" ht="15.75" customHeight="1">
      <c r="A78" s="87"/>
      <c r="B78" s="87"/>
      <c r="C78" s="87"/>
      <c r="D78" s="87"/>
      <c r="E78" s="87"/>
      <c r="F78" s="87"/>
      <c r="G78" s="87"/>
      <c r="H78" s="87"/>
      <c r="I78" s="86"/>
      <c r="J78" s="86"/>
      <c r="K78" s="86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</row>
    <row r="79" ht="15.75" customHeight="1">
      <c r="A79" s="87"/>
      <c r="B79" s="87"/>
      <c r="C79" s="87"/>
      <c r="D79" s="87"/>
      <c r="E79" s="87"/>
      <c r="F79" s="87"/>
      <c r="G79" s="87"/>
      <c r="H79" s="87"/>
      <c r="I79" s="86"/>
      <c r="J79" s="86"/>
      <c r="K79" s="86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</row>
    <row r="80" ht="15.75" customHeight="1">
      <c r="A80" s="87"/>
      <c r="B80" s="87"/>
      <c r="C80" s="87"/>
      <c r="D80" s="87"/>
      <c r="E80" s="87"/>
      <c r="F80" s="87"/>
      <c r="G80" s="87"/>
      <c r="H80" s="87"/>
      <c r="I80" s="86"/>
      <c r="J80" s="86"/>
      <c r="K80" s="86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</row>
    <row r="81" ht="15.75" customHeight="1">
      <c r="A81" s="87"/>
      <c r="B81" s="87"/>
      <c r="C81" s="87"/>
      <c r="D81" s="87"/>
      <c r="E81" s="87"/>
      <c r="F81" s="87"/>
      <c r="G81" s="87"/>
      <c r="H81" s="87"/>
      <c r="I81" s="86"/>
      <c r="J81" s="86"/>
      <c r="K81" s="86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</row>
    <row r="82" ht="15.75" customHeight="1">
      <c r="A82" s="87"/>
      <c r="B82" s="87"/>
      <c r="C82" s="87"/>
      <c r="D82" s="87"/>
      <c r="E82" s="87"/>
      <c r="F82" s="87"/>
      <c r="G82" s="87"/>
      <c r="H82" s="87"/>
      <c r="I82" s="86"/>
      <c r="J82" s="86"/>
      <c r="K82" s="86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</row>
    <row r="83" ht="15.75" customHeight="1">
      <c r="A83" s="87"/>
      <c r="B83" s="87"/>
      <c r="C83" s="87"/>
      <c r="D83" s="87"/>
      <c r="E83" s="87"/>
      <c r="F83" s="87"/>
      <c r="G83" s="87"/>
      <c r="H83" s="87"/>
      <c r="I83" s="86"/>
      <c r="J83" s="86"/>
      <c r="K83" s="86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</row>
    <row r="84" ht="15.75" customHeight="1">
      <c r="A84" s="87"/>
      <c r="B84" s="87"/>
      <c r="C84" s="87"/>
      <c r="D84" s="87"/>
      <c r="E84" s="87"/>
      <c r="F84" s="87"/>
      <c r="G84" s="87"/>
      <c r="H84" s="87"/>
      <c r="I84" s="86"/>
      <c r="J84" s="86"/>
      <c r="K84" s="86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</row>
    <row r="85" ht="15.75" customHeight="1">
      <c r="A85" s="87"/>
      <c r="B85" s="87"/>
      <c r="C85" s="87"/>
      <c r="D85" s="87"/>
      <c r="E85" s="87"/>
      <c r="F85" s="87"/>
      <c r="G85" s="87"/>
      <c r="H85" s="87"/>
      <c r="I85" s="86"/>
      <c r="J85" s="86"/>
      <c r="K85" s="86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</row>
    <row r="86" ht="15.75" customHeight="1">
      <c r="A86" s="87"/>
      <c r="B86" s="87"/>
      <c r="C86" s="87"/>
      <c r="D86" s="87"/>
      <c r="E86" s="87"/>
      <c r="F86" s="87"/>
      <c r="G86" s="87"/>
      <c r="H86" s="87"/>
      <c r="I86" s="86"/>
      <c r="J86" s="86"/>
      <c r="K86" s="86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  <c r="AB86" s="87"/>
      <c r="AC86" s="87"/>
      <c r="AD86" s="87"/>
    </row>
    <row r="87" ht="15.7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7"/>
    </row>
    <row r="88" ht="15.75" customHeight="1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</row>
    <row r="89" ht="15.75" customHeight="1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</row>
    <row r="90" ht="15.75" customHeight="1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6"/>
      <c r="U90" s="86"/>
      <c r="V90" s="86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</row>
    <row r="91" ht="15.75" customHeigh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6"/>
      <c r="U91" s="86"/>
      <c r="V91" s="86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</row>
    <row r="92" ht="15.75" customHeight="1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6"/>
      <c r="U92" s="86"/>
      <c r="V92" s="86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</row>
    <row r="93" ht="15.75" customHeight="1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6"/>
      <c r="U93" s="86"/>
      <c r="V93" s="86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7"/>
      <c r="AL93" s="87"/>
      <c r="AM93" s="87"/>
      <c r="AN93" s="87"/>
      <c r="AO93" s="87"/>
    </row>
    <row r="94" ht="15.75" customHeight="1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6"/>
      <c r="U94" s="86"/>
      <c r="V94" s="86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</row>
    <row r="95" ht="15.75" customHeight="1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6"/>
      <c r="U95" s="86"/>
      <c r="V95" s="86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</row>
    <row r="96" ht="15.75" customHeight="1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6"/>
      <c r="U96" s="86"/>
      <c r="V96" s="86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</row>
    <row r="97" ht="15.75" customHeight="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6"/>
      <c r="U97" s="86"/>
      <c r="V97" s="86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</row>
    <row r="98" ht="15.75" customHeight="1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6"/>
      <c r="U98" s="86"/>
      <c r="V98" s="86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</row>
    <row r="99" ht="15.75" customHeight="1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6"/>
      <c r="U99" s="86"/>
      <c r="V99" s="86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</row>
    <row r="100" ht="15.75" customHeigh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6"/>
      <c r="U100" s="86"/>
      <c r="V100" s="86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</row>
    <row r="101" ht="15.75" customHeight="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6"/>
      <c r="U101" s="86"/>
      <c r="V101" s="86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87"/>
    </row>
    <row r="102" ht="15.75" customHeight="1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6"/>
      <c r="U102" s="86"/>
      <c r="V102" s="86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87"/>
    </row>
    <row r="103" ht="15.75" customHeight="1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6"/>
      <c r="U103" s="86"/>
      <c r="V103" s="86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</row>
    <row r="104" ht="15.75" customHeight="1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6"/>
      <c r="U104" s="86"/>
      <c r="V104" s="86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</row>
    <row r="105" ht="15.75" customHeight="1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6"/>
      <c r="U105" s="86"/>
      <c r="V105" s="86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</row>
    <row r="106" ht="15.75" customHeight="1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6"/>
      <c r="U106" s="86"/>
      <c r="V106" s="86"/>
      <c r="W106" s="87"/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</row>
    <row r="107" ht="15.75" customHeight="1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6"/>
      <c r="U107" s="86"/>
      <c r="V107" s="86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</row>
    <row r="108" ht="15.75" customHeight="1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6"/>
      <c r="U108" s="86"/>
      <c r="V108" s="86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</row>
    <row r="109" ht="15.75" customHeight="1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6"/>
      <c r="U109" s="86"/>
      <c r="V109" s="86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</row>
    <row r="110" ht="15.75" customHeight="1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6"/>
      <c r="U110" s="86"/>
      <c r="V110" s="86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</row>
    <row r="111" ht="15.75" customHeight="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6"/>
      <c r="U111" s="86"/>
      <c r="V111" s="86"/>
      <c r="W111" s="87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87"/>
      <c r="AO111" s="87"/>
    </row>
    <row r="112" ht="15.75" customHeight="1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6"/>
      <c r="U112" s="86"/>
      <c r="V112" s="86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</row>
    <row r="113" ht="15.75" customHeight="1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6"/>
      <c r="U113" s="86"/>
      <c r="V113" s="86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</row>
    <row r="114" ht="15.75" customHeight="1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6"/>
      <c r="U114" s="86"/>
      <c r="V114" s="86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</row>
    <row r="115" ht="15.7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6"/>
      <c r="U115" s="86"/>
      <c r="V115" s="86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</row>
    <row r="116" ht="15.75" customHeight="1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6"/>
      <c r="U116" s="86"/>
      <c r="V116" s="86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87"/>
      <c r="AO116" s="87"/>
    </row>
    <row r="117" ht="15.75" customHeight="1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6"/>
      <c r="U117" s="86"/>
      <c r="V117" s="86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</row>
    <row r="118" ht="15.75" customHeight="1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6"/>
      <c r="U118" s="86"/>
      <c r="V118" s="86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</row>
    <row r="119" ht="15.75" customHeight="1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6"/>
      <c r="U119" s="86"/>
      <c r="V119" s="86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</row>
    <row r="120" ht="15.75" customHeight="1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6"/>
      <c r="U120" s="86"/>
      <c r="V120" s="86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</row>
    <row r="121" ht="15.75" customHeight="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6"/>
      <c r="U121" s="86"/>
      <c r="V121" s="86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</row>
    <row r="122" ht="15.75" customHeight="1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6"/>
      <c r="U122" s="86"/>
      <c r="V122" s="86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  <c r="AN122" s="87"/>
      <c r="AO122" s="87"/>
    </row>
    <row r="123" ht="15.75" customHeight="1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6"/>
      <c r="U123" s="86"/>
      <c r="V123" s="86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</row>
    <row r="124" ht="15.75" customHeight="1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6"/>
      <c r="U124" s="86"/>
      <c r="V124" s="86"/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7"/>
      <c r="AN124" s="87"/>
      <c r="AO124" s="87"/>
    </row>
    <row r="125" ht="15.75" customHeight="1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6"/>
      <c r="U125" s="86"/>
      <c r="V125" s="86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</row>
    <row r="126" ht="15.75" customHeight="1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6"/>
      <c r="U126" s="86"/>
      <c r="V126" s="86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</row>
    <row r="127" ht="15.75" customHeight="1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6"/>
      <c r="U127" s="86"/>
      <c r="V127" s="86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</row>
    <row r="128" ht="15.75" customHeight="1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6"/>
      <c r="U128" s="86"/>
      <c r="V128" s="86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87"/>
      <c r="AJ128" s="87"/>
      <c r="AK128" s="87"/>
      <c r="AL128" s="87"/>
      <c r="AM128" s="87"/>
      <c r="AN128" s="87"/>
      <c r="AO128" s="87"/>
    </row>
    <row r="129" ht="15.75" customHeight="1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6"/>
      <c r="U129" s="86"/>
      <c r="V129" s="86"/>
      <c r="W129" s="87"/>
      <c r="X129" s="87"/>
      <c r="Y129" s="87"/>
      <c r="Z129" s="87"/>
      <c r="AA129" s="87"/>
      <c r="AB129" s="87"/>
      <c r="AC129" s="87"/>
      <c r="AD129" s="87"/>
      <c r="AE129" s="87"/>
      <c r="AF129" s="87"/>
      <c r="AG129" s="87"/>
      <c r="AH129" s="87"/>
      <c r="AI129" s="87"/>
      <c r="AJ129" s="87"/>
      <c r="AK129" s="87"/>
      <c r="AL129" s="87"/>
      <c r="AM129" s="87"/>
      <c r="AN129" s="87"/>
      <c r="AO129" s="87"/>
    </row>
    <row r="130" ht="15.75" customHeight="1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6"/>
      <c r="U130" s="86"/>
      <c r="V130" s="86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7"/>
      <c r="AN130" s="87"/>
      <c r="AO130" s="87"/>
    </row>
    <row r="131" ht="15.75" customHeight="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6"/>
      <c r="U131" s="86"/>
      <c r="V131" s="86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</row>
    <row r="132" ht="15.75" customHeight="1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6"/>
      <c r="U132" s="86"/>
      <c r="V132" s="86"/>
      <c r="W132" s="87"/>
      <c r="X132" s="87"/>
      <c r="Y132" s="87"/>
      <c r="Z132" s="87"/>
      <c r="AA132" s="87"/>
      <c r="AB132" s="87"/>
      <c r="AC132" s="87"/>
      <c r="AD132" s="87"/>
      <c r="AE132" s="87"/>
      <c r="AF132" s="87"/>
      <c r="AG132" s="87"/>
      <c r="AH132" s="87"/>
      <c r="AI132" s="87"/>
      <c r="AJ132" s="87"/>
      <c r="AK132" s="87"/>
      <c r="AL132" s="87"/>
      <c r="AM132" s="87"/>
      <c r="AN132" s="87"/>
      <c r="AO132" s="87"/>
    </row>
    <row r="133" ht="15.75" customHeight="1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6"/>
      <c r="U133" s="86"/>
      <c r="V133" s="86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7"/>
      <c r="AO133" s="87"/>
    </row>
    <row r="134" ht="15.75" customHeight="1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6"/>
      <c r="U134" s="86"/>
      <c r="V134" s="86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  <c r="AI134" s="87"/>
      <c r="AJ134" s="87"/>
      <c r="AK134" s="87"/>
      <c r="AL134" s="87"/>
      <c r="AM134" s="87"/>
      <c r="AN134" s="87"/>
      <c r="AO134" s="87"/>
    </row>
    <row r="135" ht="15.75" customHeight="1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6"/>
      <c r="U135" s="86"/>
      <c r="V135" s="86"/>
      <c r="W135" s="87"/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  <c r="AI135" s="87"/>
      <c r="AJ135" s="87"/>
      <c r="AK135" s="87"/>
      <c r="AL135" s="87"/>
      <c r="AM135" s="87"/>
      <c r="AN135" s="87"/>
      <c r="AO135" s="87"/>
    </row>
    <row r="136" ht="15.75" customHeight="1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6"/>
      <c r="U136" s="86"/>
      <c r="V136" s="86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7"/>
      <c r="AN136" s="87"/>
      <c r="AO136" s="87"/>
    </row>
    <row r="137" ht="15.75" customHeight="1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6"/>
      <c r="U137" s="86"/>
      <c r="V137" s="86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87"/>
    </row>
    <row r="138" ht="15.75" customHeight="1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6"/>
      <c r="U138" s="86"/>
      <c r="V138" s="86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7"/>
      <c r="AN138" s="87"/>
      <c r="AO138" s="87"/>
    </row>
    <row r="139" ht="15.75" customHeight="1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6"/>
      <c r="U139" s="86"/>
      <c r="V139" s="86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87"/>
      <c r="AO139" s="87"/>
    </row>
    <row r="140" ht="15.75" customHeight="1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6"/>
      <c r="U140" s="86"/>
      <c r="V140" s="86"/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  <c r="AG140" s="87"/>
      <c r="AH140" s="87"/>
      <c r="AI140" s="87"/>
      <c r="AJ140" s="87"/>
      <c r="AK140" s="87"/>
      <c r="AL140" s="87"/>
      <c r="AM140" s="87"/>
      <c r="AN140" s="87"/>
      <c r="AO140" s="87"/>
    </row>
    <row r="141" ht="15.75" customHeight="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6"/>
      <c r="U141" s="86"/>
      <c r="V141" s="86"/>
      <c r="W141" s="87"/>
      <c r="X141" s="87"/>
      <c r="Y141" s="87"/>
      <c r="Z141" s="87"/>
      <c r="AA141" s="87"/>
      <c r="AB141" s="87"/>
      <c r="AC141" s="87"/>
      <c r="AD141" s="87"/>
      <c r="AE141" s="87"/>
      <c r="AF141" s="87"/>
      <c r="AG141" s="87"/>
      <c r="AH141" s="87"/>
      <c r="AI141" s="87"/>
      <c r="AJ141" s="87"/>
      <c r="AK141" s="87"/>
      <c r="AL141" s="87"/>
      <c r="AM141" s="87"/>
      <c r="AN141" s="87"/>
      <c r="AO141" s="87"/>
    </row>
    <row r="142" ht="15.75" customHeight="1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6"/>
      <c r="U142" s="86"/>
      <c r="V142" s="86"/>
      <c r="W142" s="87"/>
      <c r="X142" s="87"/>
      <c r="Y142" s="87"/>
      <c r="Z142" s="87"/>
      <c r="AA142" s="87"/>
      <c r="AB142" s="87"/>
      <c r="AC142" s="87"/>
      <c r="AD142" s="87"/>
      <c r="AE142" s="87"/>
      <c r="AF142" s="87"/>
      <c r="AG142" s="87"/>
      <c r="AH142" s="87"/>
      <c r="AI142" s="87"/>
      <c r="AJ142" s="87"/>
      <c r="AK142" s="87"/>
      <c r="AL142" s="87"/>
      <c r="AM142" s="87"/>
      <c r="AN142" s="87"/>
      <c r="AO142" s="87"/>
    </row>
    <row r="143" ht="15.75" customHeight="1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6"/>
      <c r="U143" s="86"/>
      <c r="V143" s="86"/>
      <c r="W143" s="87"/>
      <c r="X143" s="87"/>
      <c r="Y143" s="87"/>
      <c r="Z143" s="87"/>
      <c r="AA143" s="87"/>
      <c r="AB143" s="87"/>
      <c r="AC143" s="87"/>
      <c r="AD143" s="87"/>
      <c r="AE143" s="87"/>
      <c r="AF143" s="87"/>
      <c r="AG143" s="87"/>
      <c r="AH143" s="87"/>
      <c r="AI143" s="87"/>
      <c r="AJ143" s="87"/>
      <c r="AK143" s="87"/>
      <c r="AL143" s="87"/>
      <c r="AM143" s="87"/>
      <c r="AN143" s="87"/>
      <c r="AO143" s="87"/>
    </row>
    <row r="144" ht="15.75" customHeight="1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6"/>
      <c r="U144" s="86"/>
      <c r="V144" s="86"/>
      <c r="W144" s="87"/>
      <c r="X144" s="87"/>
      <c r="Y144" s="87"/>
      <c r="Z144" s="87"/>
      <c r="AA144" s="87"/>
      <c r="AB144" s="87"/>
      <c r="AC144" s="87"/>
      <c r="AD144" s="87"/>
      <c r="AE144" s="87"/>
      <c r="AF144" s="87"/>
      <c r="AG144" s="87"/>
      <c r="AH144" s="87"/>
      <c r="AI144" s="87"/>
      <c r="AJ144" s="87"/>
      <c r="AK144" s="87"/>
      <c r="AL144" s="87"/>
      <c r="AM144" s="87"/>
      <c r="AN144" s="87"/>
      <c r="AO144" s="87"/>
    </row>
    <row r="145" ht="15.75" customHeight="1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6"/>
      <c r="U145" s="86"/>
      <c r="V145" s="86"/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  <c r="AI145" s="87"/>
      <c r="AJ145" s="87"/>
      <c r="AK145" s="87"/>
      <c r="AL145" s="87"/>
      <c r="AM145" s="87"/>
      <c r="AN145" s="87"/>
      <c r="AO145" s="87"/>
    </row>
    <row r="146" ht="15.75" customHeight="1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6"/>
      <c r="U146" s="86"/>
      <c r="V146" s="86"/>
      <c r="W146" s="87"/>
      <c r="X146" s="87"/>
      <c r="Y146" s="87"/>
      <c r="Z146" s="87"/>
      <c r="AA146" s="87"/>
      <c r="AB146" s="87"/>
      <c r="AC146" s="87"/>
      <c r="AD146" s="87"/>
      <c r="AE146" s="87"/>
      <c r="AF146" s="87"/>
      <c r="AG146" s="87"/>
      <c r="AH146" s="87"/>
      <c r="AI146" s="87"/>
      <c r="AJ146" s="87"/>
      <c r="AK146" s="87"/>
      <c r="AL146" s="87"/>
      <c r="AM146" s="87"/>
      <c r="AN146" s="87"/>
      <c r="AO146" s="87"/>
    </row>
    <row r="147" ht="15.75" customHeight="1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6"/>
      <c r="U147" s="86"/>
      <c r="V147" s="86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  <c r="AH147" s="87"/>
      <c r="AI147" s="87"/>
      <c r="AJ147" s="87"/>
      <c r="AK147" s="87"/>
      <c r="AL147" s="87"/>
      <c r="AM147" s="87"/>
      <c r="AN147" s="87"/>
      <c r="AO147" s="87"/>
    </row>
    <row r="148" ht="15.75" customHeight="1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6"/>
      <c r="U148" s="86"/>
      <c r="V148" s="86"/>
      <c r="W148" s="87"/>
      <c r="X148" s="87"/>
      <c r="Y148" s="87"/>
      <c r="Z148" s="87"/>
      <c r="AA148" s="87"/>
      <c r="AB148" s="87"/>
      <c r="AC148" s="87"/>
      <c r="AD148" s="87"/>
      <c r="AE148" s="87"/>
      <c r="AF148" s="87"/>
      <c r="AG148" s="87"/>
      <c r="AH148" s="87"/>
      <c r="AI148" s="87"/>
      <c r="AJ148" s="87"/>
      <c r="AK148" s="87"/>
      <c r="AL148" s="87"/>
      <c r="AM148" s="87"/>
      <c r="AN148" s="87"/>
      <c r="AO148" s="87"/>
    </row>
    <row r="149" ht="15.75" customHeight="1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6"/>
      <c r="U149" s="86"/>
      <c r="V149" s="86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  <c r="AH149" s="87"/>
      <c r="AI149" s="87"/>
      <c r="AJ149" s="87"/>
      <c r="AK149" s="87"/>
      <c r="AL149" s="87"/>
      <c r="AM149" s="87"/>
      <c r="AN149" s="87"/>
      <c r="AO149" s="87"/>
    </row>
    <row r="150" ht="15.75" customHeight="1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6"/>
      <c r="U150" s="86"/>
      <c r="V150" s="86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87"/>
      <c r="AO150" s="87"/>
    </row>
    <row r="151" ht="15.75" customHeight="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6"/>
      <c r="U151" s="86"/>
      <c r="V151" s="86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  <c r="AK151" s="87"/>
      <c r="AL151" s="87"/>
      <c r="AM151" s="87"/>
      <c r="AN151" s="87"/>
      <c r="AO151" s="87"/>
    </row>
    <row r="152" ht="15.75" customHeight="1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6"/>
      <c r="U152" s="86"/>
      <c r="V152" s="86"/>
      <c r="W152" s="87"/>
      <c r="X152" s="87"/>
      <c r="Y152" s="87"/>
      <c r="Z152" s="87"/>
      <c r="AA152" s="87"/>
      <c r="AB152" s="87"/>
      <c r="AC152" s="87"/>
      <c r="AD152" s="87"/>
      <c r="AE152" s="87"/>
      <c r="AF152" s="87"/>
      <c r="AG152" s="87"/>
      <c r="AH152" s="87"/>
      <c r="AI152" s="87"/>
      <c r="AJ152" s="87"/>
      <c r="AK152" s="87"/>
      <c r="AL152" s="87"/>
      <c r="AM152" s="87"/>
      <c r="AN152" s="87"/>
      <c r="AO152" s="87"/>
    </row>
    <row r="153" ht="15.75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6"/>
      <c r="U153" s="86"/>
      <c r="V153" s="86"/>
      <c r="W153" s="87"/>
      <c r="X153" s="87"/>
      <c r="Y153" s="87"/>
      <c r="Z153" s="87"/>
      <c r="AA153" s="87"/>
      <c r="AB153" s="87"/>
      <c r="AC153" s="87"/>
      <c r="AD153" s="87"/>
      <c r="AE153" s="87"/>
      <c r="AF153" s="87"/>
      <c r="AG153" s="87"/>
      <c r="AH153" s="87"/>
      <c r="AI153" s="87"/>
      <c r="AJ153" s="87"/>
      <c r="AK153" s="87"/>
      <c r="AL153" s="87"/>
      <c r="AM153" s="87"/>
      <c r="AN153" s="87"/>
      <c r="AO153" s="87"/>
    </row>
    <row r="154" ht="15.75" customHeight="1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6"/>
      <c r="U154" s="86"/>
      <c r="V154" s="86"/>
      <c r="W154" s="87"/>
      <c r="X154" s="87"/>
      <c r="Y154" s="87"/>
      <c r="Z154" s="87"/>
      <c r="AA154" s="87"/>
      <c r="AB154" s="87"/>
      <c r="AC154" s="87"/>
      <c r="AD154" s="87"/>
      <c r="AE154" s="87"/>
      <c r="AF154" s="87"/>
      <c r="AG154" s="87"/>
      <c r="AH154" s="87"/>
      <c r="AI154" s="87"/>
      <c r="AJ154" s="87"/>
      <c r="AK154" s="87"/>
      <c r="AL154" s="87"/>
      <c r="AM154" s="87"/>
      <c r="AN154" s="87"/>
      <c r="AO154" s="87"/>
    </row>
    <row r="155" ht="15.75" customHeight="1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6"/>
      <c r="U155" s="86"/>
      <c r="V155" s="86"/>
      <c r="W155" s="87"/>
      <c r="X155" s="87"/>
      <c r="Y155" s="87"/>
      <c r="Z155" s="87"/>
      <c r="AA155" s="87"/>
      <c r="AB155" s="87"/>
      <c r="AC155" s="87"/>
      <c r="AD155" s="87"/>
      <c r="AE155" s="87"/>
      <c r="AF155" s="87"/>
      <c r="AG155" s="87"/>
      <c r="AH155" s="87"/>
      <c r="AI155" s="87"/>
      <c r="AJ155" s="87"/>
      <c r="AK155" s="87"/>
      <c r="AL155" s="87"/>
      <c r="AM155" s="87"/>
      <c r="AN155" s="87"/>
      <c r="AO155" s="87"/>
    </row>
    <row r="156" ht="15.75" customHeight="1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6"/>
      <c r="U156" s="86"/>
      <c r="V156" s="86"/>
      <c r="W156" s="87"/>
      <c r="X156" s="87"/>
      <c r="Y156" s="87"/>
      <c r="Z156" s="87"/>
      <c r="AA156" s="87"/>
      <c r="AB156" s="87"/>
      <c r="AC156" s="87"/>
      <c r="AD156" s="87"/>
      <c r="AE156" s="87"/>
      <c r="AF156" s="87"/>
      <c r="AG156" s="87"/>
      <c r="AH156" s="87"/>
      <c r="AI156" s="87"/>
      <c r="AJ156" s="87"/>
      <c r="AK156" s="87"/>
      <c r="AL156" s="87"/>
      <c r="AM156" s="87"/>
      <c r="AN156" s="87"/>
      <c r="AO156" s="87"/>
    </row>
    <row r="157" ht="15.75" customHeight="1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6"/>
      <c r="U157" s="86"/>
      <c r="V157" s="86"/>
      <c r="W157" s="87"/>
      <c r="X157" s="87"/>
      <c r="Y157" s="87"/>
      <c r="Z157" s="87"/>
      <c r="AA157" s="87"/>
      <c r="AB157" s="87"/>
      <c r="AC157" s="87"/>
      <c r="AD157" s="87"/>
      <c r="AE157" s="87"/>
      <c r="AF157" s="87"/>
      <c r="AG157" s="87"/>
      <c r="AH157" s="87"/>
      <c r="AI157" s="87"/>
      <c r="AJ157" s="87"/>
      <c r="AK157" s="87"/>
      <c r="AL157" s="87"/>
      <c r="AM157" s="87"/>
      <c r="AN157" s="87"/>
      <c r="AO157" s="87"/>
    </row>
    <row r="158" ht="15.75" customHeight="1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6"/>
      <c r="U158" s="86"/>
      <c r="V158" s="86"/>
      <c r="W158" s="87"/>
      <c r="X158" s="87"/>
      <c r="Y158" s="87"/>
      <c r="Z158" s="87"/>
      <c r="AA158" s="87"/>
      <c r="AB158" s="87"/>
      <c r="AC158" s="87"/>
      <c r="AD158" s="87"/>
      <c r="AE158" s="87"/>
      <c r="AF158" s="87"/>
      <c r="AG158" s="87"/>
      <c r="AH158" s="87"/>
      <c r="AI158" s="87"/>
      <c r="AJ158" s="87"/>
      <c r="AK158" s="87"/>
      <c r="AL158" s="87"/>
      <c r="AM158" s="87"/>
      <c r="AN158" s="87"/>
      <c r="AO158" s="87"/>
    </row>
    <row r="159" ht="15.75" customHeight="1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6"/>
      <c r="U159" s="86"/>
      <c r="V159" s="86"/>
      <c r="W159" s="87"/>
      <c r="X159" s="87"/>
      <c r="Y159" s="87"/>
      <c r="Z159" s="87"/>
      <c r="AA159" s="87"/>
      <c r="AB159" s="87"/>
      <c r="AC159" s="87"/>
      <c r="AD159" s="87"/>
      <c r="AE159" s="87"/>
      <c r="AF159" s="87"/>
      <c r="AG159" s="87"/>
      <c r="AH159" s="87"/>
      <c r="AI159" s="87"/>
      <c r="AJ159" s="87"/>
      <c r="AK159" s="87"/>
      <c r="AL159" s="87"/>
      <c r="AM159" s="87"/>
      <c r="AN159" s="87"/>
      <c r="AO159" s="87"/>
    </row>
    <row r="160" ht="15.75" customHeight="1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6"/>
      <c r="U160" s="86"/>
      <c r="V160" s="86"/>
      <c r="W160" s="87"/>
      <c r="X160" s="87"/>
      <c r="Y160" s="87"/>
      <c r="Z160" s="87"/>
      <c r="AA160" s="87"/>
      <c r="AB160" s="87"/>
      <c r="AC160" s="87"/>
      <c r="AD160" s="87"/>
      <c r="AE160" s="87"/>
      <c r="AF160" s="87"/>
      <c r="AG160" s="87"/>
      <c r="AH160" s="87"/>
      <c r="AI160" s="87"/>
      <c r="AJ160" s="87"/>
      <c r="AK160" s="87"/>
      <c r="AL160" s="87"/>
      <c r="AM160" s="87"/>
      <c r="AN160" s="87"/>
      <c r="AO160" s="87"/>
    </row>
    <row r="161" ht="15.75" customHeight="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6"/>
      <c r="U161" s="86"/>
      <c r="V161" s="86"/>
      <c r="W161" s="87"/>
      <c r="X161" s="87"/>
      <c r="Y161" s="87"/>
      <c r="Z161" s="87"/>
      <c r="AA161" s="87"/>
      <c r="AB161" s="87"/>
      <c r="AC161" s="87"/>
      <c r="AD161" s="87"/>
      <c r="AE161" s="87"/>
      <c r="AF161" s="87"/>
      <c r="AG161" s="87"/>
      <c r="AH161" s="87"/>
      <c r="AI161" s="87"/>
      <c r="AJ161" s="87"/>
      <c r="AK161" s="87"/>
      <c r="AL161" s="87"/>
      <c r="AM161" s="87"/>
      <c r="AN161" s="87"/>
      <c r="AO161" s="87"/>
    </row>
    <row r="162" ht="15.75" customHeight="1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6"/>
      <c r="U162" s="86"/>
      <c r="V162" s="86"/>
      <c r="W162" s="87"/>
      <c r="X162" s="87"/>
      <c r="Y162" s="87"/>
      <c r="Z162" s="87"/>
      <c r="AA162" s="87"/>
      <c r="AB162" s="87"/>
      <c r="AC162" s="87"/>
      <c r="AD162" s="87"/>
      <c r="AE162" s="87"/>
      <c r="AF162" s="87"/>
      <c r="AG162" s="87"/>
      <c r="AH162" s="87"/>
      <c r="AI162" s="87"/>
      <c r="AJ162" s="87"/>
      <c r="AK162" s="87"/>
      <c r="AL162" s="87"/>
      <c r="AM162" s="87"/>
      <c r="AN162" s="87"/>
      <c r="AO162" s="87"/>
    </row>
    <row r="163" ht="15.75" customHeight="1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6"/>
      <c r="U163" s="86"/>
      <c r="V163" s="86"/>
      <c r="W163" s="87"/>
      <c r="X163" s="87"/>
      <c r="Y163" s="87"/>
      <c r="Z163" s="87"/>
      <c r="AA163" s="87"/>
      <c r="AB163" s="87"/>
      <c r="AC163" s="87"/>
      <c r="AD163" s="87"/>
      <c r="AE163" s="87"/>
      <c r="AF163" s="87"/>
      <c r="AG163" s="87"/>
      <c r="AH163" s="87"/>
      <c r="AI163" s="87"/>
      <c r="AJ163" s="87"/>
      <c r="AK163" s="87"/>
      <c r="AL163" s="87"/>
      <c r="AM163" s="87"/>
      <c r="AN163" s="87"/>
      <c r="AO163" s="87"/>
    </row>
    <row r="164" ht="15.75" customHeight="1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6"/>
      <c r="U164" s="86"/>
      <c r="V164" s="86"/>
      <c r="W164" s="87"/>
      <c r="X164" s="87"/>
      <c r="Y164" s="87"/>
      <c r="Z164" s="87"/>
      <c r="AA164" s="87"/>
      <c r="AB164" s="87"/>
      <c r="AC164" s="87"/>
      <c r="AD164" s="87"/>
      <c r="AE164" s="87"/>
      <c r="AF164" s="87"/>
      <c r="AG164" s="87"/>
      <c r="AH164" s="87"/>
      <c r="AI164" s="87"/>
      <c r="AJ164" s="87"/>
      <c r="AK164" s="87"/>
      <c r="AL164" s="87"/>
      <c r="AM164" s="87"/>
      <c r="AN164" s="87"/>
      <c r="AO164" s="87"/>
    </row>
    <row r="165" ht="15.75" customHeight="1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6"/>
      <c r="U165" s="86"/>
      <c r="V165" s="86"/>
      <c r="W165" s="87"/>
      <c r="X165" s="87"/>
      <c r="Y165" s="87"/>
      <c r="Z165" s="87"/>
      <c r="AA165" s="87"/>
      <c r="AB165" s="87"/>
      <c r="AC165" s="87"/>
      <c r="AD165" s="87"/>
      <c r="AE165" s="87"/>
      <c r="AF165" s="87"/>
      <c r="AG165" s="87"/>
      <c r="AH165" s="87"/>
      <c r="AI165" s="87"/>
      <c r="AJ165" s="87"/>
      <c r="AK165" s="87"/>
      <c r="AL165" s="87"/>
      <c r="AM165" s="87"/>
      <c r="AN165" s="87"/>
      <c r="AO165" s="87"/>
    </row>
    <row r="166" ht="15.75" customHeight="1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6"/>
      <c r="U166" s="86"/>
      <c r="V166" s="86"/>
      <c r="W166" s="87"/>
      <c r="X166" s="87"/>
      <c r="Y166" s="87"/>
      <c r="Z166" s="87"/>
      <c r="AA166" s="87"/>
      <c r="AB166" s="87"/>
      <c r="AC166" s="87"/>
      <c r="AD166" s="87"/>
      <c r="AE166" s="87"/>
      <c r="AF166" s="87"/>
      <c r="AG166" s="87"/>
      <c r="AH166" s="87"/>
      <c r="AI166" s="87"/>
      <c r="AJ166" s="87"/>
      <c r="AK166" s="87"/>
      <c r="AL166" s="87"/>
      <c r="AM166" s="87"/>
      <c r="AN166" s="87"/>
      <c r="AO166" s="87"/>
    </row>
    <row r="167" ht="15.75" customHeight="1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6"/>
      <c r="U167" s="86"/>
      <c r="V167" s="86"/>
      <c r="W167" s="87"/>
      <c r="X167" s="87"/>
      <c r="Y167" s="87"/>
      <c r="Z167" s="87"/>
      <c r="AA167" s="87"/>
      <c r="AB167" s="87"/>
      <c r="AC167" s="87"/>
      <c r="AD167" s="87"/>
      <c r="AE167" s="87"/>
      <c r="AF167" s="87"/>
      <c r="AG167" s="87"/>
      <c r="AH167" s="87"/>
      <c r="AI167" s="87"/>
      <c r="AJ167" s="87"/>
      <c r="AK167" s="87"/>
      <c r="AL167" s="87"/>
      <c r="AM167" s="87"/>
      <c r="AN167" s="87"/>
      <c r="AO167" s="87"/>
    </row>
    <row r="168" ht="15.75" customHeight="1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6"/>
      <c r="U168" s="86"/>
      <c r="V168" s="86"/>
      <c r="W168" s="87"/>
      <c r="X168" s="87"/>
      <c r="Y168" s="87"/>
      <c r="Z168" s="87"/>
      <c r="AA168" s="87"/>
      <c r="AB168" s="87"/>
      <c r="AC168" s="87"/>
      <c r="AD168" s="87"/>
      <c r="AE168" s="87"/>
      <c r="AF168" s="87"/>
      <c r="AG168" s="87"/>
      <c r="AH168" s="87"/>
      <c r="AI168" s="87"/>
      <c r="AJ168" s="87"/>
      <c r="AK168" s="87"/>
      <c r="AL168" s="87"/>
      <c r="AM168" s="87"/>
      <c r="AN168" s="87"/>
      <c r="AO168" s="87"/>
    </row>
    <row r="169" ht="15.75" customHeight="1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6"/>
      <c r="U169" s="86"/>
      <c r="V169" s="86"/>
      <c r="W169" s="87"/>
      <c r="X169" s="87"/>
      <c r="Y169" s="87"/>
      <c r="Z169" s="87"/>
      <c r="AA169" s="87"/>
      <c r="AB169" s="87"/>
      <c r="AC169" s="87"/>
      <c r="AD169" s="87"/>
      <c r="AE169" s="87"/>
      <c r="AF169" s="87"/>
      <c r="AG169" s="87"/>
      <c r="AH169" s="87"/>
      <c r="AI169" s="87"/>
      <c r="AJ169" s="87"/>
      <c r="AK169" s="87"/>
      <c r="AL169" s="87"/>
      <c r="AM169" s="87"/>
      <c r="AN169" s="87"/>
      <c r="AO169" s="87"/>
    </row>
    <row r="170" ht="15.75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6"/>
      <c r="U170" s="86"/>
      <c r="V170" s="86"/>
      <c r="W170" s="87"/>
      <c r="X170" s="87"/>
      <c r="Y170" s="87"/>
      <c r="Z170" s="87"/>
      <c r="AA170" s="87"/>
      <c r="AB170" s="87"/>
      <c r="AC170" s="87"/>
      <c r="AD170" s="87"/>
      <c r="AE170" s="87"/>
      <c r="AF170" s="87"/>
      <c r="AG170" s="87"/>
      <c r="AH170" s="87"/>
      <c r="AI170" s="87"/>
      <c r="AJ170" s="87"/>
      <c r="AK170" s="87"/>
      <c r="AL170" s="87"/>
      <c r="AM170" s="87"/>
      <c r="AN170" s="87"/>
      <c r="AO170" s="87"/>
    </row>
    <row r="171" ht="15.75" customHeight="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6"/>
      <c r="U171" s="86"/>
      <c r="V171" s="86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87"/>
      <c r="AH171" s="87"/>
      <c r="AI171" s="87"/>
      <c r="AJ171" s="87"/>
      <c r="AK171" s="87"/>
      <c r="AL171" s="87"/>
      <c r="AM171" s="87"/>
      <c r="AN171" s="87"/>
      <c r="AO171" s="87"/>
    </row>
    <row r="172" ht="15.75" customHeight="1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6"/>
      <c r="U172" s="86"/>
      <c r="V172" s="86"/>
      <c r="W172" s="87"/>
      <c r="X172" s="87"/>
      <c r="Y172" s="87"/>
      <c r="Z172" s="87"/>
      <c r="AA172" s="87"/>
      <c r="AB172" s="87"/>
      <c r="AC172" s="87"/>
      <c r="AD172" s="87"/>
      <c r="AE172" s="87"/>
      <c r="AF172" s="87"/>
      <c r="AG172" s="87"/>
      <c r="AH172" s="87"/>
      <c r="AI172" s="87"/>
      <c r="AJ172" s="87"/>
      <c r="AK172" s="87"/>
      <c r="AL172" s="87"/>
      <c r="AM172" s="87"/>
      <c r="AN172" s="87"/>
      <c r="AO172" s="87"/>
    </row>
    <row r="173" ht="15.75" customHeight="1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6"/>
      <c r="U173" s="86"/>
      <c r="V173" s="86"/>
      <c r="W173" s="87"/>
      <c r="X173" s="87"/>
      <c r="Y173" s="87"/>
      <c r="Z173" s="87"/>
      <c r="AA173" s="87"/>
      <c r="AB173" s="87"/>
      <c r="AC173" s="87"/>
      <c r="AD173" s="87"/>
      <c r="AE173" s="87"/>
      <c r="AF173" s="87"/>
      <c r="AG173" s="87"/>
      <c r="AH173" s="87"/>
      <c r="AI173" s="87"/>
      <c r="AJ173" s="87"/>
      <c r="AK173" s="87"/>
      <c r="AL173" s="87"/>
      <c r="AM173" s="87"/>
      <c r="AN173" s="87"/>
      <c r="AO173" s="87"/>
    </row>
    <row r="174" ht="15.75" customHeight="1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6"/>
      <c r="U174" s="86"/>
      <c r="V174" s="86"/>
      <c r="W174" s="87"/>
      <c r="X174" s="87"/>
      <c r="Y174" s="87"/>
      <c r="Z174" s="87"/>
      <c r="AA174" s="87"/>
      <c r="AB174" s="87"/>
      <c r="AC174" s="87"/>
      <c r="AD174" s="87"/>
      <c r="AE174" s="87"/>
      <c r="AF174" s="87"/>
      <c r="AG174" s="87"/>
      <c r="AH174" s="87"/>
      <c r="AI174" s="87"/>
      <c r="AJ174" s="87"/>
      <c r="AK174" s="87"/>
      <c r="AL174" s="87"/>
      <c r="AM174" s="87"/>
      <c r="AN174" s="87"/>
      <c r="AO174" s="87"/>
    </row>
    <row r="175" ht="15.75" customHeight="1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6"/>
      <c r="U175" s="86"/>
      <c r="V175" s="86"/>
      <c r="W175" s="87"/>
      <c r="X175" s="87"/>
      <c r="Y175" s="87"/>
      <c r="Z175" s="87"/>
      <c r="AA175" s="87"/>
      <c r="AB175" s="87"/>
      <c r="AC175" s="87"/>
      <c r="AD175" s="87"/>
      <c r="AE175" s="87"/>
      <c r="AF175" s="87"/>
      <c r="AG175" s="87"/>
      <c r="AH175" s="87"/>
      <c r="AI175" s="87"/>
      <c r="AJ175" s="87"/>
      <c r="AK175" s="87"/>
      <c r="AL175" s="87"/>
      <c r="AM175" s="87"/>
      <c r="AN175" s="87"/>
      <c r="AO175" s="87"/>
    </row>
    <row r="176" ht="15.75" customHeight="1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6"/>
      <c r="U176" s="86"/>
      <c r="V176" s="86"/>
      <c r="W176" s="87"/>
      <c r="X176" s="87"/>
      <c r="Y176" s="87"/>
      <c r="Z176" s="87"/>
      <c r="AA176" s="87"/>
      <c r="AB176" s="87"/>
      <c r="AC176" s="87"/>
      <c r="AD176" s="87"/>
      <c r="AE176" s="87"/>
      <c r="AF176" s="87"/>
      <c r="AG176" s="87"/>
      <c r="AH176" s="87"/>
      <c r="AI176" s="87"/>
      <c r="AJ176" s="87"/>
      <c r="AK176" s="87"/>
      <c r="AL176" s="87"/>
      <c r="AM176" s="87"/>
      <c r="AN176" s="87"/>
      <c r="AO176" s="87"/>
    </row>
    <row r="177" ht="15.75" customHeight="1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6"/>
      <c r="U177" s="86"/>
      <c r="V177" s="86"/>
      <c r="W177" s="87"/>
      <c r="X177" s="87"/>
      <c r="Y177" s="87"/>
      <c r="Z177" s="87"/>
      <c r="AA177" s="87"/>
      <c r="AB177" s="87"/>
      <c r="AC177" s="87"/>
      <c r="AD177" s="87"/>
      <c r="AE177" s="87"/>
      <c r="AF177" s="87"/>
      <c r="AG177" s="87"/>
      <c r="AH177" s="87"/>
      <c r="AI177" s="87"/>
      <c r="AJ177" s="87"/>
      <c r="AK177" s="87"/>
      <c r="AL177" s="87"/>
      <c r="AM177" s="87"/>
      <c r="AN177" s="87"/>
      <c r="AO177" s="87"/>
    </row>
    <row r="178" ht="15.75" customHeight="1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6"/>
      <c r="U178" s="86"/>
      <c r="V178" s="86"/>
      <c r="W178" s="87"/>
      <c r="X178" s="87"/>
      <c r="Y178" s="87"/>
      <c r="Z178" s="87"/>
      <c r="AA178" s="87"/>
      <c r="AB178" s="87"/>
      <c r="AC178" s="87"/>
      <c r="AD178" s="87"/>
      <c r="AE178" s="87"/>
      <c r="AF178" s="87"/>
      <c r="AG178" s="87"/>
      <c r="AH178" s="87"/>
      <c r="AI178" s="87"/>
      <c r="AJ178" s="87"/>
      <c r="AK178" s="87"/>
      <c r="AL178" s="87"/>
      <c r="AM178" s="87"/>
      <c r="AN178" s="87"/>
      <c r="AO178" s="87"/>
    </row>
    <row r="179" ht="15.75" customHeight="1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6"/>
      <c r="U179" s="86"/>
      <c r="V179" s="86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87"/>
      <c r="AH179" s="87"/>
      <c r="AI179" s="87"/>
      <c r="AJ179" s="87"/>
      <c r="AK179" s="87"/>
      <c r="AL179" s="87"/>
      <c r="AM179" s="87"/>
      <c r="AN179" s="87"/>
      <c r="AO179" s="87"/>
    </row>
    <row r="180" ht="15.75" customHeight="1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6"/>
      <c r="U180" s="86"/>
      <c r="V180" s="86"/>
      <c r="W180" s="87"/>
      <c r="X180" s="87"/>
      <c r="Y180" s="87"/>
      <c r="Z180" s="87"/>
      <c r="AA180" s="87"/>
      <c r="AB180" s="87"/>
      <c r="AC180" s="87"/>
      <c r="AD180" s="87"/>
      <c r="AE180" s="87"/>
      <c r="AF180" s="87"/>
      <c r="AG180" s="87"/>
      <c r="AH180" s="87"/>
      <c r="AI180" s="87"/>
      <c r="AJ180" s="87"/>
      <c r="AK180" s="87"/>
      <c r="AL180" s="87"/>
      <c r="AM180" s="87"/>
      <c r="AN180" s="87"/>
      <c r="AO180" s="87"/>
    </row>
    <row r="181" ht="15.75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6"/>
      <c r="U181" s="86"/>
      <c r="V181" s="86"/>
      <c r="W181" s="87"/>
      <c r="X181" s="87"/>
      <c r="Y181" s="87"/>
      <c r="Z181" s="87"/>
      <c r="AA181" s="87"/>
      <c r="AB181" s="87"/>
      <c r="AC181" s="87"/>
      <c r="AD181" s="87"/>
      <c r="AE181" s="87"/>
      <c r="AF181" s="87"/>
      <c r="AG181" s="87"/>
      <c r="AH181" s="87"/>
      <c r="AI181" s="87"/>
      <c r="AJ181" s="87"/>
      <c r="AK181" s="87"/>
      <c r="AL181" s="87"/>
      <c r="AM181" s="87"/>
      <c r="AN181" s="87"/>
      <c r="AO181" s="87"/>
    </row>
    <row r="182" ht="15.75" customHeight="1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6"/>
      <c r="U182" s="86"/>
      <c r="V182" s="86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</row>
    <row r="183" ht="15.75" customHeight="1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6"/>
      <c r="U183" s="86"/>
      <c r="V183" s="86"/>
      <c r="W183" s="87"/>
      <c r="X183" s="87"/>
      <c r="Y183" s="87"/>
      <c r="Z183" s="87"/>
      <c r="AA183" s="87"/>
      <c r="AB183" s="87"/>
      <c r="AC183" s="87"/>
      <c r="AD183" s="87"/>
      <c r="AE183" s="87"/>
      <c r="AF183" s="87"/>
      <c r="AG183" s="87"/>
      <c r="AH183" s="87"/>
      <c r="AI183" s="87"/>
      <c r="AJ183" s="87"/>
      <c r="AK183" s="87"/>
      <c r="AL183" s="87"/>
      <c r="AM183" s="87"/>
      <c r="AN183" s="87"/>
      <c r="AO183" s="87"/>
    </row>
    <row r="184" ht="15.75" customHeight="1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6"/>
      <c r="U184" s="86"/>
      <c r="V184" s="86"/>
      <c r="W184" s="87"/>
      <c r="X184" s="87"/>
      <c r="Y184" s="87"/>
      <c r="Z184" s="87"/>
      <c r="AA184" s="87"/>
      <c r="AB184" s="87"/>
      <c r="AC184" s="87"/>
      <c r="AD184" s="87"/>
      <c r="AE184" s="87"/>
      <c r="AF184" s="87"/>
      <c r="AG184" s="87"/>
      <c r="AH184" s="87"/>
      <c r="AI184" s="87"/>
      <c r="AJ184" s="87"/>
      <c r="AK184" s="87"/>
      <c r="AL184" s="87"/>
      <c r="AM184" s="87"/>
      <c r="AN184" s="87"/>
      <c r="AO184" s="87"/>
    </row>
    <row r="185" ht="15.75" customHeight="1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6"/>
      <c r="U185" s="86"/>
      <c r="V185" s="86"/>
      <c r="W185" s="87"/>
      <c r="X185" s="87"/>
      <c r="Y185" s="87"/>
      <c r="Z185" s="87"/>
      <c r="AA185" s="87"/>
      <c r="AB185" s="87"/>
      <c r="AC185" s="87"/>
      <c r="AD185" s="87"/>
      <c r="AE185" s="87"/>
      <c r="AF185" s="87"/>
      <c r="AG185" s="87"/>
      <c r="AH185" s="87"/>
      <c r="AI185" s="87"/>
      <c r="AJ185" s="87"/>
      <c r="AK185" s="87"/>
      <c r="AL185" s="87"/>
      <c r="AM185" s="87"/>
      <c r="AN185" s="87"/>
      <c r="AO185" s="87"/>
    </row>
    <row r="186" ht="15.75" customHeight="1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6"/>
      <c r="U186" s="86"/>
      <c r="V186" s="86"/>
      <c r="W186" s="87"/>
      <c r="X186" s="87"/>
      <c r="Y186" s="87"/>
      <c r="Z186" s="87"/>
      <c r="AA186" s="87"/>
      <c r="AB186" s="87"/>
      <c r="AC186" s="87"/>
      <c r="AD186" s="87"/>
      <c r="AE186" s="87"/>
      <c r="AF186" s="87"/>
      <c r="AG186" s="87"/>
      <c r="AH186" s="87"/>
      <c r="AI186" s="87"/>
      <c r="AJ186" s="87"/>
      <c r="AK186" s="87"/>
      <c r="AL186" s="87"/>
      <c r="AM186" s="87"/>
      <c r="AN186" s="87"/>
      <c r="AO186" s="87"/>
    </row>
    <row r="187" ht="15.75" customHeight="1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6"/>
      <c r="U187" s="86"/>
      <c r="V187" s="86"/>
      <c r="W187" s="87"/>
      <c r="X187" s="87"/>
      <c r="Y187" s="87"/>
      <c r="Z187" s="87"/>
      <c r="AA187" s="87"/>
      <c r="AB187" s="87"/>
      <c r="AC187" s="87"/>
      <c r="AD187" s="87"/>
      <c r="AE187" s="87"/>
      <c r="AF187" s="87"/>
      <c r="AG187" s="87"/>
      <c r="AH187" s="87"/>
      <c r="AI187" s="87"/>
      <c r="AJ187" s="87"/>
      <c r="AK187" s="87"/>
      <c r="AL187" s="87"/>
      <c r="AM187" s="87"/>
      <c r="AN187" s="87"/>
      <c r="AO187" s="87"/>
    </row>
    <row r="188" ht="15.75" customHeight="1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6"/>
      <c r="U188" s="86"/>
      <c r="V188" s="86"/>
      <c r="W188" s="87"/>
      <c r="X188" s="87"/>
      <c r="Y188" s="87"/>
      <c r="Z188" s="87"/>
      <c r="AA188" s="87"/>
      <c r="AB188" s="87"/>
      <c r="AC188" s="87"/>
      <c r="AD188" s="87"/>
      <c r="AE188" s="87"/>
      <c r="AF188" s="87"/>
      <c r="AG188" s="87"/>
      <c r="AH188" s="87"/>
      <c r="AI188" s="87"/>
      <c r="AJ188" s="87"/>
      <c r="AK188" s="87"/>
      <c r="AL188" s="87"/>
      <c r="AM188" s="87"/>
      <c r="AN188" s="87"/>
      <c r="AO188" s="87"/>
    </row>
    <row r="189" ht="15.75" customHeight="1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6"/>
      <c r="U189" s="86"/>
      <c r="V189" s="86"/>
      <c r="W189" s="87"/>
      <c r="X189" s="87"/>
      <c r="Y189" s="87"/>
      <c r="Z189" s="87"/>
      <c r="AA189" s="87"/>
      <c r="AB189" s="87"/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87"/>
      <c r="AO189" s="87"/>
    </row>
    <row r="190" ht="15.75" customHeight="1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6"/>
      <c r="U190" s="86"/>
      <c r="V190" s="86"/>
      <c r="W190" s="87"/>
      <c r="X190" s="87"/>
      <c r="Y190" s="87"/>
      <c r="Z190" s="87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</row>
    <row r="191" ht="15.75" customHeight="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6"/>
      <c r="U191" s="86"/>
      <c r="V191" s="86"/>
      <c r="W191" s="87"/>
      <c r="X191" s="87"/>
      <c r="Y191" s="87"/>
      <c r="Z191" s="87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</row>
    <row r="192" ht="15.75" customHeight="1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6"/>
      <c r="U192" s="86"/>
      <c r="V192" s="86"/>
      <c r="W192" s="87"/>
      <c r="X192" s="87"/>
      <c r="Y192" s="87"/>
      <c r="Z192" s="87"/>
      <c r="AA192" s="87"/>
      <c r="AB192" s="87"/>
      <c r="AC192" s="87"/>
      <c r="AD192" s="87"/>
      <c r="AE192" s="87"/>
      <c r="AF192" s="87"/>
      <c r="AG192" s="87"/>
      <c r="AH192" s="87"/>
      <c r="AI192" s="87"/>
      <c r="AJ192" s="87"/>
      <c r="AK192" s="87"/>
      <c r="AL192" s="87"/>
      <c r="AM192" s="87"/>
      <c r="AN192" s="87"/>
      <c r="AO192" s="87"/>
    </row>
    <row r="193" ht="15.75" customHeight="1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6"/>
      <c r="U193" s="86"/>
      <c r="V193" s="86"/>
      <c r="W193" s="87"/>
      <c r="X193" s="87"/>
      <c r="Y193" s="87"/>
      <c r="Z193" s="87"/>
      <c r="AA193" s="87"/>
      <c r="AB193" s="87"/>
      <c r="AC193" s="87"/>
      <c r="AD193" s="87"/>
      <c r="AE193" s="87"/>
      <c r="AF193" s="87"/>
      <c r="AG193" s="87"/>
      <c r="AH193" s="87"/>
      <c r="AI193" s="87"/>
      <c r="AJ193" s="87"/>
      <c r="AK193" s="87"/>
      <c r="AL193" s="87"/>
      <c r="AM193" s="87"/>
      <c r="AN193" s="87"/>
      <c r="AO193" s="87"/>
    </row>
    <row r="194" ht="15.75" customHeight="1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6"/>
      <c r="U194" s="86"/>
      <c r="V194" s="86"/>
      <c r="W194" s="87"/>
      <c r="X194" s="87"/>
      <c r="Y194" s="87"/>
      <c r="Z194" s="87"/>
      <c r="AA194" s="87"/>
      <c r="AB194" s="87"/>
      <c r="AC194" s="87"/>
      <c r="AD194" s="87"/>
      <c r="AE194" s="87"/>
      <c r="AF194" s="87"/>
      <c r="AG194" s="87"/>
      <c r="AH194" s="87"/>
      <c r="AI194" s="87"/>
      <c r="AJ194" s="87"/>
      <c r="AK194" s="87"/>
      <c r="AL194" s="87"/>
      <c r="AM194" s="87"/>
      <c r="AN194" s="87"/>
      <c r="AO194" s="87"/>
    </row>
    <row r="195" ht="15.75" customHeight="1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6"/>
      <c r="U195" s="86"/>
      <c r="V195" s="86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</row>
    <row r="196" ht="15.75" customHeight="1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6"/>
      <c r="U196" s="86"/>
      <c r="V196" s="86"/>
      <c r="W196" s="87"/>
      <c r="X196" s="87"/>
      <c r="Y196" s="87"/>
      <c r="Z196" s="87"/>
      <c r="AA196" s="87"/>
      <c r="AB196" s="87"/>
      <c r="AC196" s="87"/>
      <c r="AD196" s="87"/>
      <c r="AE196" s="87"/>
      <c r="AF196" s="87"/>
      <c r="AG196" s="87"/>
      <c r="AH196" s="87"/>
      <c r="AI196" s="87"/>
      <c r="AJ196" s="87"/>
      <c r="AK196" s="87"/>
      <c r="AL196" s="87"/>
      <c r="AM196" s="87"/>
      <c r="AN196" s="87"/>
      <c r="AO196" s="87"/>
    </row>
    <row r="197" ht="15.75" customHeight="1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6"/>
      <c r="U197" s="86"/>
      <c r="V197" s="86"/>
      <c r="W197" s="87"/>
      <c r="X197" s="87"/>
      <c r="Y197" s="87"/>
      <c r="Z197" s="87"/>
      <c r="AA197" s="87"/>
      <c r="AB197" s="87"/>
      <c r="AC197" s="87"/>
      <c r="AD197" s="87"/>
      <c r="AE197" s="87"/>
      <c r="AF197" s="87"/>
      <c r="AG197" s="87"/>
      <c r="AH197" s="87"/>
      <c r="AI197" s="87"/>
      <c r="AJ197" s="87"/>
      <c r="AK197" s="87"/>
      <c r="AL197" s="87"/>
      <c r="AM197" s="87"/>
      <c r="AN197" s="87"/>
      <c r="AO197" s="87"/>
    </row>
    <row r="198" ht="15.75" customHeight="1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6"/>
      <c r="U198" s="86"/>
      <c r="V198" s="86"/>
      <c r="W198" s="87"/>
      <c r="X198" s="87"/>
      <c r="Y198" s="87"/>
      <c r="Z198" s="87"/>
      <c r="AA198" s="87"/>
      <c r="AB198" s="87"/>
      <c r="AC198" s="87"/>
      <c r="AD198" s="87"/>
      <c r="AE198" s="87"/>
      <c r="AF198" s="87"/>
      <c r="AG198" s="87"/>
      <c r="AH198" s="87"/>
      <c r="AI198" s="87"/>
      <c r="AJ198" s="87"/>
      <c r="AK198" s="87"/>
      <c r="AL198" s="87"/>
      <c r="AM198" s="87"/>
      <c r="AN198" s="87"/>
      <c r="AO198" s="87"/>
    </row>
    <row r="199" ht="15.75" customHeight="1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6"/>
      <c r="U199" s="86"/>
      <c r="V199" s="86"/>
      <c r="W199" s="87"/>
      <c r="X199" s="87"/>
      <c r="Y199" s="87"/>
      <c r="Z199" s="87"/>
      <c r="AA199" s="87"/>
      <c r="AB199" s="87"/>
      <c r="AC199" s="87"/>
      <c r="AD199" s="87"/>
      <c r="AE199" s="87"/>
      <c r="AF199" s="87"/>
      <c r="AG199" s="87"/>
      <c r="AH199" s="87"/>
      <c r="AI199" s="87"/>
      <c r="AJ199" s="87"/>
      <c r="AK199" s="87"/>
      <c r="AL199" s="87"/>
      <c r="AM199" s="87"/>
      <c r="AN199" s="87"/>
      <c r="AO199" s="87"/>
    </row>
    <row r="200" ht="15.75" customHeight="1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6"/>
      <c r="U200" s="86"/>
      <c r="V200" s="86"/>
      <c r="W200" s="87"/>
      <c r="X200" s="87"/>
      <c r="Y200" s="87"/>
      <c r="Z200" s="87"/>
      <c r="AA200" s="87"/>
      <c r="AB200" s="87"/>
      <c r="AC200" s="87"/>
      <c r="AD200" s="87"/>
      <c r="AE200" s="87"/>
      <c r="AF200" s="87"/>
      <c r="AG200" s="87"/>
      <c r="AH200" s="87"/>
      <c r="AI200" s="87"/>
      <c r="AJ200" s="87"/>
      <c r="AK200" s="87"/>
      <c r="AL200" s="87"/>
      <c r="AM200" s="87"/>
      <c r="AN200" s="87"/>
      <c r="AO200" s="87"/>
    </row>
    <row r="201" ht="15.75" customHeight="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6"/>
      <c r="U201" s="86"/>
      <c r="V201" s="86"/>
      <c r="W201" s="87"/>
      <c r="X201" s="87"/>
      <c r="Y201" s="87"/>
      <c r="Z201" s="87"/>
      <c r="AA201" s="87"/>
      <c r="AB201" s="87"/>
      <c r="AC201" s="87"/>
      <c r="AD201" s="87"/>
      <c r="AE201" s="87"/>
      <c r="AF201" s="87"/>
      <c r="AG201" s="87"/>
      <c r="AH201" s="87"/>
      <c r="AI201" s="87"/>
      <c r="AJ201" s="87"/>
      <c r="AK201" s="87"/>
      <c r="AL201" s="87"/>
      <c r="AM201" s="87"/>
      <c r="AN201" s="87"/>
      <c r="AO201" s="87"/>
    </row>
    <row r="202" ht="15.75" customHeight="1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6"/>
      <c r="U202" s="86"/>
      <c r="V202" s="86"/>
      <c r="W202" s="87"/>
      <c r="X202" s="87"/>
      <c r="Y202" s="87"/>
      <c r="Z202" s="87"/>
      <c r="AA202" s="87"/>
      <c r="AB202" s="87"/>
      <c r="AC202" s="87"/>
      <c r="AD202" s="87"/>
      <c r="AE202" s="87"/>
      <c r="AF202" s="87"/>
      <c r="AG202" s="87"/>
      <c r="AH202" s="87"/>
      <c r="AI202" s="87"/>
      <c r="AJ202" s="87"/>
      <c r="AK202" s="87"/>
      <c r="AL202" s="87"/>
      <c r="AM202" s="87"/>
      <c r="AN202" s="87"/>
      <c r="AO202" s="87"/>
    </row>
    <row r="203" ht="15.75" customHeight="1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6"/>
      <c r="U203" s="86"/>
      <c r="V203" s="86"/>
      <c r="W203" s="87"/>
      <c r="X203" s="87"/>
      <c r="Y203" s="87"/>
      <c r="Z203" s="87"/>
      <c r="AA203" s="87"/>
      <c r="AB203" s="87"/>
      <c r="AC203" s="87"/>
      <c r="AD203" s="87"/>
      <c r="AE203" s="87"/>
      <c r="AF203" s="87"/>
      <c r="AG203" s="87"/>
      <c r="AH203" s="87"/>
      <c r="AI203" s="87"/>
      <c r="AJ203" s="87"/>
      <c r="AK203" s="87"/>
      <c r="AL203" s="87"/>
      <c r="AM203" s="87"/>
      <c r="AN203" s="87"/>
      <c r="AO203" s="87"/>
    </row>
    <row r="204" ht="15.75" customHeight="1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6"/>
      <c r="U204" s="86"/>
      <c r="V204" s="86"/>
      <c r="W204" s="87"/>
      <c r="X204" s="87"/>
      <c r="Y204" s="87"/>
      <c r="Z204" s="87"/>
      <c r="AA204" s="87"/>
      <c r="AB204" s="87"/>
      <c r="AC204" s="87"/>
      <c r="AD204" s="87"/>
      <c r="AE204" s="87"/>
      <c r="AF204" s="87"/>
      <c r="AG204" s="87"/>
      <c r="AH204" s="87"/>
      <c r="AI204" s="87"/>
      <c r="AJ204" s="87"/>
      <c r="AK204" s="87"/>
      <c r="AL204" s="87"/>
      <c r="AM204" s="87"/>
      <c r="AN204" s="87"/>
      <c r="AO204" s="87"/>
    </row>
    <row r="205" ht="15.75" customHeight="1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6"/>
      <c r="U205" s="86"/>
      <c r="V205" s="86"/>
      <c r="W205" s="87"/>
      <c r="X205" s="87"/>
      <c r="Y205" s="87"/>
      <c r="Z205" s="87"/>
      <c r="AA205" s="87"/>
      <c r="AB205" s="87"/>
      <c r="AC205" s="87"/>
      <c r="AD205" s="87"/>
      <c r="AE205" s="87"/>
      <c r="AF205" s="87"/>
      <c r="AG205" s="87"/>
      <c r="AH205" s="87"/>
      <c r="AI205" s="87"/>
      <c r="AJ205" s="87"/>
      <c r="AK205" s="87"/>
      <c r="AL205" s="87"/>
      <c r="AM205" s="87"/>
      <c r="AN205" s="87"/>
      <c r="AO205" s="87"/>
    </row>
    <row r="206" ht="15.75" customHeight="1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6"/>
      <c r="U206" s="86"/>
      <c r="V206" s="86"/>
      <c r="W206" s="87"/>
      <c r="X206" s="87"/>
      <c r="Y206" s="87"/>
      <c r="Z206" s="87"/>
      <c r="AA206" s="87"/>
      <c r="AB206" s="87"/>
      <c r="AC206" s="87"/>
      <c r="AD206" s="87"/>
      <c r="AE206" s="87"/>
      <c r="AF206" s="87"/>
      <c r="AG206" s="87"/>
      <c r="AH206" s="87"/>
      <c r="AI206" s="87"/>
      <c r="AJ206" s="87"/>
      <c r="AK206" s="87"/>
      <c r="AL206" s="87"/>
      <c r="AM206" s="87"/>
      <c r="AN206" s="87"/>
      <c r="AO206" s="87"/>
    </row>
    <row r="207" ht="15.75" customHeight="1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6"/>
      <c r="U207" s="86"/>
      <c r="V207" s="86"/>
      <c r="W207" s="87"/>
      <c r="X207" s="87"/>
      <c r="Y207" s="87"/>
      <c r="Z207" s="87"/>
      <c r="AA207" s="87"/>
      <c r="AB207" s="87"/>
      <c r="AC207" s="87"/>
      <c r="AD207" s="87"/>
      <c r="AE207" s="87"/>
      <c r="AF207" s="87"/>
      <c r="AG207" s="87"/>
      <c r="AH207" s="87"/>
      <c r="AI207" s="87"/>
      <c r="AJ207" s="87"/>
      <c r="AK207" s="87"/>
      <c r="AL207" s="87"/>
      <c r="AM207" s="87"/>
      <c r="AN207" s="87"/>
      <c r="AO207" s="87"/>
    </row>
    <row r="208" ht="15.75" customHeight="1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6"/>
      <c r="U208" s="86"/>
      <c r="V208" s="86"/>
      <c r="W208" s="87"/>
      <c r="X208" s="87"/>
      <c r="Y208" s="87"/>
      <c r="Z208" s="87"/>
      <c r="AA208" s="87"/>
      <c r="AB208" s="87"/>
      <c r="AC208" s="87"/>
      <c r="AD208" s="87"/>
      <c r="AE208" s="87"/>
      <c r="AF208" s="87"/>
      <c r="AG208" s="87"/>
      <c r="AH208" s="87"/>
      <c r="AI208" s="87"/>
      <c r="AJ208" s="87"/>
      <c r="AK208" s="87"/>
      <c r="AL208" s="87"/>
      <c r="AM208" s="87"/>
      <c r="AN208" s="87"/>
      <c r="AO208" s="87"/>
    </row>
    <row r="209" ht="15.75" customHeight="1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6"/>
      <c r="U209" s="86"/>
      <c r="V209" s="86"/>
      <c r="W209" s="87"/>
      <c r="X209" s="87"/>
      <c r="Y209" s="87"/>
      <c r="Z209" s="87"/>
      <c r="AA209" s="87"/>
      <c r="AB209" s="87"/>
      <c r="AC209" s="87"/>
      <c r="AD209" s="87"/>
      <c r="AE209" s="87"/>
      <c r="AF209" s="87"/>
      <c r="AG209" s="87"/>
      <c r="AH209" s="87"/>
      <c r="AI209" s="87"/>
      <c r="AJ209" s="87"/>
      <c r="AK209" s="87"/>
      <c r="AL209" s="87"/>
      <c r="AM209" s="87"/>
      <c r="AN209" s="87"/>
      <c r="AO209" s="87"/>
    </row>
    <row r="210" ht="15.75" customHeight="1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6"/>
      <c r="U210" s="86"/>
      <c r="V210" s="86"/>
      <c r="W210" s="87"/>
      <c r="X210" s="87"/>
      <c r="Y210" s="87"/>
      <c r="Z210" s="87"/>
      <c r="AA210" s="87"/>
      <c r="AB210" s="87"/>
      <c r="AC210" s="87"/>
      <c r="AD210" s="87"/>
      <c r="AE210" s="87"/>
      <c r="AF210" s="87"/>
      <c r="AG210" s="87"/>
      <c r="AH210" s="87"/>
      <c r="AI210" s="87"/>
      <c r="AJ210" s="87"/>
      <c r="AK210" s="87"/>
      <c r="AL210" s="87"/>
      <c r="AM210" s="87"/>
      <c r="AN210" s="87"/>
      <c r="AO210" s="87"/>
    </row>
    <row r="211" ht="15.75" customHeight="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6"/>
      <c r="U211" s="86"/>
      <c r="V211" s="86"/>
      <c r="W211" s="87"/>
      <c r="X211" s="87"/>
      <c r="Y211" s="87"/>
      <c r="Z211" s="87"/>
      <c r="AA211" s="87"/>
      <c r="AB211" s="87"/>
      <c r="AC211" s="87"/>
      <c r="AD211" s="87"/>
      <c r="AE211" s="87"/>
      <c r="AF211" s="87"/>
      <c r="AG211" s="87"/>
      <c r="AH211" s="87"/>
      <c r="AI211" s="87"/>
      <c r="AJ211" s="87"/>
      <c r="AK211" s="87"/>
      <c r="AL211" s="87"/>
      <c r="AM211" s="87"/>
      <c r="AN211" s="87"/>
      <c r="AO211" s="87"/>
    </row>
    <row r="212" ht="15.75" customHeight="1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6"/>
      <c r="U212" s="86"/>
      <c r="V212" s="86"/>
      <c r="W212" s="87"/>
      <c r="X212" s="87"/>
      <c r="Y212" s="87"/>
      <c r="Z212" s="87"/>
      <c r="AA212" s="87"/>
      <c r="AB212" s="87"/>
      <c r="AC212" s="87"/>
      <c r="AD212" s="87"/>
      <c r="AE212" s="87"/>
      <c r="AF212" s="87"/>
      <c r="AG212" s="87"/>
      <c r="AH212" s="87"/>
      <c r="AI212" s="87"/>
      <c r="AJ212" s="87"/>
      <c r="AK212" s="87"/>
      <c r="AL212" s="87"/>
      <c r="AM212" s="87"/>
      <c r="AN212" s="87"/>
      <c r="AO212" s="87"/>
    </row>
    <row r="213" ht="15.75" customHeight="1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6"/>
      <c r="U213" s="86"/>
      <c r="V213" s="86"/>
      <c r="W213" s="87"/>
      <c r="X213" s="87"/>
      <c r="Y213" s="87"/>
      <c r="Z213" s="87"/>
      <c r="AA213" s="87"/>
      <c r="AB213" s="87"/>
      <c r="AC213" s="87"/>
      <c r="AD213" s="87"/>
      <c r="AE213" s="87"/>
      <c r="AF213" s="87"/>
      <c r="AG213" s="87"/>
      <c r="AH213" s="87"/>
      <c r="AI213" s="87"/>
      <c r="AJ213" s="87"/>
      <c r="AK213" s="87"/>
      <c r="AL213" s="87"/>
      <c r="AM213" s="87"/>
      <c r="AN213" s="87"/>
      <c r="AO213" s="87"/>
    </row>
    <row r="214" ht="15.75" customHeight="1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6"/>
      <c r="U214" s="86"/>
      <c r="V214" s="86"/>
      <c r="W214" s="87"/>
      <c r="X214" s="87"/>
      <c r="Y214" s="87"/>
      <c r="Z214" s="87"/>
      <c r="AA214" s="87"/>
      <c r="AB214" s="87"/>
      <c r="AC214" s="87"/>
      <c r="AD214" s="87"/>
      <c r="AE214" s="87"/>
      <c r="AF214" s="87"/>
      <c r="AG214" s="87"/>
      <c r="AH214" s="87"/>
      <c r="AI214" s="87"/>
      <c r="AJ214" s="87"/>
      <c r="AK214" s="87"/>
      <c r="AL214" s="87"/>
      <c r="AM214" s="87"/>
      <c r="AN214" s="87"/>
      <c r="AO214" s="87"/>
    </row>
    <row r="215" ht="15.75" customHeight="1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6"/>
      <c r="U215" s="86"/>
      <c r="V215" s="86"/>
      <c r="W215" s="87"/>
      <c r="X215" s="87"/>
      <c r="Y215" s="87"/>
      <c r="Z215" s="87"/>
      <c r="AA215" s="87"/>
      <c r="AB215" s="87"/>
      <c r="AC215" s="87"/>
      <c r="AD215" s="87"/>
      <c r="AE215" s="87"/>
      <c r="AF215" s="87"/>
      <c r="AG215" s="87"/>
      <c r="AH215" s="87"/>
      <c r="AI215" s="87"/>
      <c r="AJ215" s="87"/>
      <c r="AK215" s="87"/>
      <c r="AL215" s="87"/>
      <c r="AM215" s="87"/>
      <c r="AN215" s="87"/>
      <c r="AO215" s="87"/>
    </row>
    <row r="216" ht="15.75" customHeight="1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6"/>
      <c r="U216" s="86"/>
      <c r="V216" s="86"/>
      <c r="W216" s="87"/>
      <c r="X216" s="87"/>
      <c r="Y216" s="87"/>
      <c r="Z216" s="87"/>
      <c r="AA216" s="87"/>
      <c r="AB216" s="87"/>
      <c r="AC216" s="87"/>
      <c r="AD216" s="87"/>
      <c r="AE216" s="87"/>
      <c r="AF216" s="87"/>
      <c r="AG216" s="87"/>
      <c r="AH216" s="87"/>
      <c r="AI216" s="87"/>
      <c r="AJ216" s="87"/>
      <c r="AK216" s="87"/>
      <c r="AL216" s="87"/>
      <c r="AM216" s="87"/>
      <c r="AN216" s="87"/>
      <c r="AO216" s="87"/>
    </row>
    <row r="217" ht="15.75" customHeight="1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  <c r="AA217" s="87"/>
      <c r="AB217" s="87"/>
      <c r="AC217" s="87"/>
      <c r="AD217" s="87"/>
      <c r="AE217" s="87"/>
      <c r="AF217" s="87"/>
      <c r="AG217" s="87"/>
      <c r="AH217" s="87"/>
      <c r="AI217" s="87"/>
      <c r="AJ217" s="87"/>
      <c r="AK217" s="87"/>
      <c r="AL217" s="87"/>
      <c r="AM217" s="87"/>
      <c r="AN217" s="87"/>
      <c r="AO217" s="87"/>
    </row>
    <row r="218" ht="15.75" customHeight="1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  <c r="AA218" s="87"/>
      <c r="AB218" s="87"/>
      <c r="AC218" s="87"/>
      <c r="AD218" s="87"/>
      <c r="AE218" s="87"/>
      <c r="AF218" s="87"/>
      <c r="AG218" s="87"/>
      <c r="AH218" s="87"/>
      <c r="AI218" s="87"/>
      <c r="AJ218" s="87"/>
      <c r="AK218" s="87"/>
      <c r="AL218" s="87"/>
      <c r="AM218" s="87"/>
      <c r="AN218" s="87"/>
      <c r="AO218" s="87"/>
    </row>
    <row r="219" ht="15.75" customHeight="1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  <c r="AA219" s="87"/>
      <c r="AB219" s="87"/>
      <c r="AC219" s="87"/>
      <c r="AD219" s="87"/>
      <c r="AE219" s="87"/>
      <c r="AF219" s="87"/>
      <c r="AG219" s="87"/>
      <c r="AH219" s="87"/>
      <c r="AI219" s="87"/>
      <c r="AJ219" s="87"/>
      <c r="AK219" s="87"/>
      <c r="AL219" s="87"/>
      <c r="AM219" s="87"/>
      <c r="AN219" s="87"/>
      <c r="AO219" s="87"/>
    </row>
    <row r="220" ht="15.75" customHeight="1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  <c r="AA220" s="87"/>
      <c r="AB220" s="87"/>
      <c r="AC220" s="87"/>
      <c r="AD220" s="87"/>
      <c r="AE220" s="87"/>
      <c r="AF220" s="87"/>
      <c r="AG220" s="87"/>
      <c r="AH220" s="87"/>
      <c r="AI220" s="87"/>
      <c r="AJ220" s="87"/>
      <c r="AK220" s="87"/>
      <c r="AL220" s="87"/>
      <c r="AM220" s="87"/>
      <c r="AN220" s="87"/>
      <c r="AO220" s="87"/>
    </row>
    <row r="221" ht="15.75" customHeight="1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  <c r="AA221" s="87"/>
      <c r="AB221" s="87"/>
      <c r="AC221" s="87"/>
      <c r="AD221" s="87"/>
      <c r="AE221" s="87"/>
      <c r="AF221" s="87"/>
      <c r="AG221" s="87"/>
      <c r="AH221" s="87"/>
      <c r="AI221" s="87"/>
      <c r="AJ221" s="87"/>
      <c r="AK221" s="87"/>
      <c r="AL221" s="87"/>
      <c r="AM221" s="87"/>
      <c r="AN221" s="87"/>
      <c r="AO221" s="87"/>
    </row>
    <row r="222" ht="15.75" customHeight="1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  <c r="AA222" s="87"/>
      <c r="AB222" s="87"/>
      <c r="AC222" s="87"/>
      <c r="AD222" s="87"/>
      <c r="AE222" s="87"/>
      <c r="AF222" s="87"/>
      <c r="AG222" s="87"/>
      <c r="AH222" s="87"/>
      <c r="AI222" s="87"/>
      <c r="AJ222" s="87"/>
      <c r="AK222" s="87"/>
      <c r="AL222" s="87"/>
      <c r="AM222" s="87"/>
      <c r="AN222" s="87"/>
      <c r="AO222" s="87"/>
    </row>
    <row r="223" ht="15.75" customHeight="1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  <c r="AA223" s="87"/>
      <c r="AB223" s="87"/>
      <c r="AC223" s="87"/>
      <c r="AD223" s="87"/>
      <c r="AE223" s="87"/>
      <c r="AF223" s="87"/>
      <c r="AG223" s="87"/>
      <c r="AH223" s="87"/>
      <c r="AI223" s="87"/>
      <c r="AJ223" s="87"/>
      <c r="AK223" s="87"/>
      <c r="AL223" s="87"/>
      <c r="AM223" s="87"/>
      <c r="AN223" s="87"/>
      <c r="AO223" s="87"/>
    </row>
    <row r="224" ht="15.75" customHeight="1">
      <c r="A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  <c r="AA224" s="87"/>
      <c r="AB224" s="87"/>
      <c r="AC224" s="87"/>
      <c r="AD224" s="87"/>
      <c r="AE224" s="87"/>
      <c r="AF224" s="87"/>
      <c r="AG224" s="87"/>
      <c r="AH224" s="87"/>
      <c r="AI224" s="87"/>
      <c r="AJ224" s="87"/>
      <c r="AK224" s="87"/>
      <c r="AL224" s="87"/>
      <c r="AM224" s="87"/>
      <c r="AN224" s="87"/>
      <c r="AO224" s="87"/>
    </row>
    <row r="225" ht="15.75" customHeight="1">
      <c r="A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  <c r="AA225" s="87"/>
      <c r="AB225" s="87"/>
      <c r="AC225" s="87"/>
      <c r="AD225" s="87"/>
      <c r="AE225" s="87"/>
      <c r="AF225" s="87"/>
      <c r="AG225" s="87"/>
      <c r="AH225" s="87"/>
      <c r="AI225" s="87"/>
      <c r="AJ225" s="87"/>
      <c r="AK225" s="87"/>
      <c r="AL225" s="87"/>
      <c r="AM225" s="87"/>
      <c r="AN225" s="87"/>
      <c r="AO225" s="87"/>
    </row>
    <row r="226" ht="15.75" customHeight="1">
      <c r="A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  <c r="AA226" s="87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7"/>
      <c r="AM226" s="87"/>
      <c r="AN226" s="87"/>
      <c r="AO226" s="87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1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45661</v>
      </c>
      <c r="G1" s="7"/>
      <c r="H1" s="7"/>
      <c r="I1" s="7"/>
      <c r="J1" s="7"/>
      <c r="K1" s="72"/>
      <c r="L1" s="72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2"/>
      <c r="L2" s="72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45661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2"/>
      <c r="L3" s="72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Emqa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5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13</v>
      </c>
      <c r="AJ3" s="27">
        <f t="array" ref="AJ3">SUM(('ТУР5'!home=AF3)*('ТУР5'!homescore&lt;'ТУР5'!visitorscore),('ТУР5'!visitor=AF3)*('ТУР5'!visitorscore&lt;'ТУР5'!homescore))</f>
        <v>10</v>
      </c>
      <c r="AK3" s="22">
        <f t="array" ref="AK3">SUMIF('ТУР5'!home,AF3,'ТУР5'!homescore)+SUMIF('ТУР5'!visitor,AF3,'ТУР5'!visitorscore)</f>
        <v>36</v>
      </c>
      <c r="AL3" s="27">
        <f t="array" ref="AL3">SUMIF('ТУР5'!home,AF3,'ТУР5'!visitorscore)+SUMIF('ТУР5'!visitor,AF3,'ТУР5'!homescore)</f>
        <v>44</v>
      </c>
      <c r="AM3" s="27">
        <f t="shared" ref="AM3:AM5" si="2">AK3-AL3</f>
        <v>-8</v>
      </c>
      <c r="AN3" s="22">
        <f t="array" ref="AN3">AH3*Options!$B$2+AI3*Options!$B$3+AJ3*Options!$B$4+VLOOKUP(AF3,$E$4:$F$8,2,0)</f>
        <v>28</v>
      </c>
      <c r="AO3" s="28">
        <f t="shared" ref="AO3:AO5" si="3">AK3+AM3*10000+AN3*100000000</f>
        <v>2799920036</v>
      </c>
    </row>
    <row r="4">
      <c r="A4" s="12"/>
      <c r="B4" s="12"/>
      <c r="C4" s="131" t="s">
        <v>52</v>
      </c>
      <c r="D4" s="109" t="s">
        <v>25</v>
      </c>
      <c r="E4" s="31" t="s">
        <v>54</v>
      </c>
      <c r="G4" s="7"/>
      <c r="H4" s="7"/>
      <c r="I4" s="7"/>
      <c r="J4" s="7"/>
      <c r="K4" s="72"/>
      <c r="L4" s="72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Adisey95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12</v>
      </c>
      <c r="Y4" s="20">
        <f t="array" ref="Y4">VLOOKUP($U4,$AF$3:$AN$5,5,0)</f>
        <v>6</v>
      </c>
      <c r="Z4" s="20">
        <f t="array" ref="Z4">VLOOKUP($U4,$AF$3:$AN$5,6,0)</f>
        <v>42</v>
      </c>
      <c r="AA4" s="20">
        <f t="array" ref="AA4">VLOOKUP($U4,$AF$3:$AN$5,7,0)</f>
        <v>37</v>
      </c>
      <c r="AB4" s="20">
        <f t="array" ref="AB4">VLOOKUP($U4,$AF$3:$AN$5,8,0)</f>
        <v>5</v>
      </c>
      <c r="AC4" s="20">
        <f t="array" ref="AC4">VLOOKUP($U4,$AF$3:$AN$5,9,0)</f>
        <v>42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10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12</v>
      </c>
      <c r="AJ4" s="27">
        <f t="array" ref="AJ4">SUM(('ТУР5'!home=AF4)*('ТУР5'!homescore&lt;'ТУР5'!visitorscore),('ТУР5'!visitor=AF4)*('ТУР5'!visitorscore&lt;'ТУР5'!homescore))</f>
        <v>6</v>
      </c>
      <c r="AK4" s="22">
        <f t="array" ref="AK4">SUMIF('ТУР5'!home,AF4,'ТУР5'!homescore)+SUMIF('ТУР5'!visitor,AF4,'ТУР5'!visitorscore)</f>
        <v>42</v>
      </c>
      <c r="AL4" s="27">
        <f t="array" ref="AL4">SUMIF('ТУР5'!home,AF4,'ТУР5'!visitorscore)+SUMIF('ТУР5'!visitor,AF4,'ТУР5'!homescore)</f>
        <v>37</v>
      </c>
      <c r="AM4" s="27">
        <f t="shared" si="2"/>
        <v>5</v>
      </c>
      <c r="AN4" s="22">
        <f t="array" ref="AN4">AH4*Options!$B$2+AI4*Options!$B$3+AJ4*Options!$B$4+VLOOKUP(AF4,$E$4:$F$8,2,0)</f>
        <v>42</v>
      </c>
      <c r="AO4" s="28">
        <f t="shared" si="3"/>
        <v>4200050042</v>
      </c>
    </row>
    <row r="5">
      <c r="A5" s="12"/>
      <c r="B5" s="12"/>
      <c r="C5" s="131" t="s">
        <v>55</v>
      </c>
      <c r="D5" s="109" t="s">
        <v>28</v>
      </c>
      <c r="E5" s="31" t="s">
        <v>56</v>
      </c>
      <c r="G5" s="7"/>
      <c r="H5" s="7"/>
      <c r="I5" s="7"/>
      <c r="J5" s="7"/>
      <c r="K5" s="72"/>
      <c r="L5" s="72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AVTOMAT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15</v>
      </c>
      <c r="Y5" s="20">
        <f t="array" ref="Y5">VLOOKUP($U5,$AF$3:$AN$5,5,0)</f>
        <v>6</v>
      </c>
      <c r="Z5" s="20">
        <f t="array" ref="Z5">VLOOKUP($U5,$AF$3:$AN$5,6,0)</f>
        <v>40</v>
      </c>
      <c r="AA5" s="20">
        <f t="array" ref="AA5">VLOOKUP($U5,$AF$3:$AN$5,7,0)</f>
        <v>37</v>
      </c>
      <c r="AB5" s="20">
        <f t="array" ref="AB5">VLOOKUP($U5,$AF$3:$AN$5,8,0)</f>
        <v>3</v>
      </c>
      <c r="AC5" s="20">
        <f t="array" ref="AC5">VLOOKUP($U5,$AF$3:$AN$5,9,0)</f>
        <v>36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7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15</v>
      </c>
      <c r="AJ5" s="27">
        <f t="array" ref="AJ5">SUM(('ТУР5'!home=AF5)*('ТУР5'!homescore&lt;'ТУР5'!visitorscore),('ТУР5'!visitor=AF5)*('ТУР5'!visitorscore&lt;'ТУР5'!homescore))</f>
        <v>6</v>
      </c>
      <c r="AK5" s="22">
        <f t="array" ref="AK5">SUMIF('ТУР5'!home,AF5,'ТУР5'!homescore)+SUMIF('ТУР5'!visitor,AF5,'ТУР5'!visitorscore)</f>
        <v>40</v>
      </c>
      <c r="AL5" s="27">
        <f t="array" ref="AL5">SUMIF('ТУР5'!home,AF5,'ТУР5'!visitorscore)+SUMIF('ТУР5'!visitor,AF5,'ТУР5'!homescore)</f>
        <v>37</v>
      </c>
      <c r="AM5" s="27">
        <f t="shared" si="2"/>
        <v>3</v>
      </c>
      <c r="AN5" s="22">
        <f t="array" ref="AN5">AH5*Options!$B$2+AI5*Options!$B$3+AJ5*Options!$B$4+VLOOKUP(AF5,$E$4:$F$8,2,0)</f>
        <v>36</v>
      </c>
      <c r="AO5" s="28">
        <f t="shared" si="3"/>
        <v>3600030040</v>
      </c>
    </row>
    <row r="6">
      <c r="A6" s="12"/>
      <c r="B6" s="12"/>
      <c r="C6" s="131" t="s">
        <v>57</v>
      </c>
      <c r="D6" s="109" t="s">
        <v>31</v>
      </c>
      <c r="E6" s="34" t="s">
        <v>58</v>
      </c>
      <c r="G6" s="7"/>
      <c r="H6" s="7"/>
      <c r="I6" s="7"/>
      <c r="J6" s="7"/>
      <c r="K6" s="72"/>
      <c r="L6" s="72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Emqa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13</v>
      </c>
      <c r="Y6" s="20">
        <f t="array" ref="Y6">VLOOKUP($U6,$AF$3:$AN$5,5,0)</f>
        <v>10</v>
      </c>
      <c r="Z6" s="20">
        <f t="array" ref="Z6">VLOOKUP($U6,$AF$3:$AN$5,6,0)</f>
        <v>36</v>
      </c>
      <c r="AA6" s="20">
        <f t="array" ref="AA6">VLOOKUP($U6,$AF$3:$AN$5,7,0)</f>
        <v>44</v>
      </c>
      <c r="AB6" s="20">
        <f t="array" ref="AB6">VLOOKUP($U6,$AF$3:$AN$5,8,0)</f>
        <v>-8</v>
      </c>
      <c r="AC6" s="20">
        <f t="array" ref="AC6">VLOOKUP($U6,$AF$3:$AN$5,9,0)</f>
        <v>28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2"/>
      <c r="L7" s="72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2"/>
      <c r="L8" s="72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2"/>
      <c r="L9" s="72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Emqa</v>
      </c>
      <c r="F12" s="47" t="str">
        <f t="shared" ref="F12:F17" si="7">$E$5</f>
        <v>Adisey95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Emqa  - (США) Adisey95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Emqa</v>
      </c>
      <c r="F13" s="47" t="str">
        <f t="shared" si="7"/>
        <v>Adisey95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Emqa  - (США) Adisey95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Emqa</v>
      </c>
      <c r="F14" s="47" t="str">
        <f t="shared" si="7"/>
        <v>Adisey95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Emqa  - (США) Adisey95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AVTOMAT</v>
      </c>
      <c r="F15" s="47" t="str">
        <f t="shared" si="7"/>
        <v>Adisey95</v>
      </c>
      <c r="G15" s="40">
        <f t="shared" si="8"/>
        <v>3</v>
      </c>
      <c r="H15" s="19"/>
      <c r="I15" s="40">
        <f t="shared" si="9"/>
        <v>1</v>
      </c>
      <c r="J15" s="19"/>
      <c r="K15" s="47">
        <v>3.0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AVTOMAT  - (США) Adisey95</v>
      </c>
      <c r="V15" s="12" t="str">
        <f t="shared" si="11"/>
        <v>3:1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AVTOMAT</v>
      </c>
      <c r="F16" s="47" t="str">
        <f t="shared" si="7"/>
        <v>Adisey95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AVTOMAT  - (США) Adisey95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AVTOMAT</v>
      </c>
      <c r="F17" s="47" t="str">
        <f t="shared" si="7"/>
        <v>Adisey95</v>
      </c>
      <c r="G17" s="40">
        <f t="shared" si="8"/>
        <v>0</v>
      </c>
      <c r="H17" s="19"/>
      <c r="I17" s="40">
        <f t="shared" si="9"/>
        <v>2</v>
      </c>
      <c r="J17" s="19"/>
      <c r="K17" s="47">
        <v>0.0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AVTOMAT  - (США) Adisey95</v>
      </c>
      <c r="V17" s="12" t="str">
        <f t="shared" si="11"/>
        <v>0:2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AVTOMAT</v>
      </c>
      <c r="F18" s="47" t="str">
        <f t="shared" ref="F18:F23" si="15">$E$4</f>
        <v>Emqa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AVTOMAT  - (Канада) Emqa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AVTOMAT</v>
      </c>
      <c r="F19" s="47" t="str">
        <f t="shared" si="15"/>
        <v>Emqa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AVTOMAT  - (Канада) Emqa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AVTOMAT</v>
      </c>
      <c r="F20" s="47" t="str">
        <f t="shared" si="15"/>
        <v>Emqa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AVTOMAT  - (Канада) Emqa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Adisey95</v>
      </c>
      <c r="F21" s="47" t="str">
        <f t="shared" si="15"/>
        <v>Emqa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Adisey95  - (Канада) Emqa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Adisey95</v>
      </c>
      <c r="F22" s="47" t="str">
        <f t="shared" si="15"/>
        <v>Emqa</v>
      </c>
      <c r="G22" s="40">
        <f t="shared" si="8"/>
        <v>3</v>
      </c>
      <c r="H22" s="19"/>
      <c r="I22" s="40">
        <f t="shared" si="16"/>
        <v>3</v>
      </c>
      <c r="J22" s="19"/>
      <c r="K22" s="47">
        <v>3.0</v>
      </c>
      <c r="L22" s="47">
        <v>3.0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Adisey95  - (Канада) Emqa</v>
      </c>
      <c r="V22" s="12" t="str">
        <f t="shared" si="11"/>
        <v>3:3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Adisey95</v>
      </c>
      <c r="F23" s="47" t="str">
        <f t="shared" si="15"/>
        <v>Emqa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Adisey95  - (Канада) Emqa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Adisey95</v>
      </c>
      <c r="F24" s="51" t="str">
        <f t="shared" ref="F24:F29" si="20">$E$6</f>
        <v>AVTOMAT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Adisey95  - (Швеция) AVTOMAT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Adisey95</v>
      </c>
      <c r="F25" s="51" t="str">
        <f t="shared" si="20"/>
        <v>AVTOMAT</v>
      </c>
      <c r="G25" s="40">
        <f t="shared" si="8"/>
        <v>1</v>
      </c>
      <c r="H25" s="19"/>
      <c r="I25" s="40">
        <f t="shared" si="21"/>
        <v>1</v>
      </c>
      <c r="J25" s="19"/>
      <c r="K25" s="74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Adisey95  - (Швеция) AVTOMAT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Adisey95</v>
      </c>
      <c r="F26" s="51" t="str">
        <f t="shared" si="20"/>
        <v>AVTOMAT</v>
      </c>
      <c r="G26" s="75">
        <f t="shared" si="8"/>
        <v>2</v>
      </c>
      <c r="H26" s="19"/>
      <c r="I26" s="40">
        <f t="shared" si="21"/>
        <v>1</v>
      </c>
      <c r="J26" s="19"/>
      <c r="K26" s="47">
        <v>2.0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Adisey95  - (Швеция) AVTOMAT</v>
      </c>
      <c r="V26" s="12" t="str">
        <f t="shared" si="11"/>
        <v>2:1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Emqa</v>
      </c>
      <c r="F27" s="51" t="str">
        <f t="shared" si="20"/>
        <v>AVTOMAT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Emqa  - (Швеция) AVTOMAT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Emqa</v>
      </c>
      <c r="F28" s="51" t="str">
        <f t="shared" si="20"/>
        <v>AVTOMAT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Emqa  - (Швеция) AVTOMAT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Emqa</v>
      </c>
      <c r="F29" s="51" t="str">
        <f t="shared" si="20"/>
        <v>AVTOMAT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Emqa  - (Швеция) AVTOMAT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Emqa</v>
      </c>
      <c r="F30" s="47" t="str">
        <f t="shared" ref="F30:F35" si="25">$E$5</f>
        <v>Adisey95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Emqa  - (США) Adisey95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Emqa</v>
      </c>
      <c r="F31" s="47" t="str">
        <f t="shared" si="25"/>
        <v>Adisey95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Emqa  - (США) Adisey95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Emqa</v>
      </c>
      <c r="F32" s="47" t="str">
        <f t="shared" si="25"/>
        <v>Adisey95</v>
      </c>
      <c r="G32" s="40">
        <f t="shared" si="8"/>
        <v>3</v>
      </c>
      <c r="H32" s="19"/>
      <c r="I32" s="40">
        <f t="shared" si="26"/>
        <v>2</v>
      </c>
      <c r="J32" s="19"/>
      <c r="K32" s="47">
        <v>3.0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Emqa  - (США) Adisey95</v>
      </c>
      <c r="V32" s="12" t="str">
        <f t="shared" si="11"/>
        <v>3:2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AVTOMAT</v>
      </c>
      <c r="F33" s="47" t="str">
        <f t="shared" si="25"/>
        <v>Adisey95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AVTOMAT  - (США) Adisey95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AVTOMAT</v>
      </c>
      <c r="F34" s="47" t="str">
        <f t="shared" si="25"/>
        <v>Adisey95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AVTOMAT  - (США) Adisey95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AVTOMAT</v>
      </c>
      <c r="F35" s="47" t="str">
        <f t="shared" si="25"/>
        <v>Adisey95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AVTOMAT  - (США) Adisey95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AVTOMAT</v>
      </c>
      <c r="F36" s="47" t="str">
        <f t="shared" ref="F36:F41" si="30">$E$4</f>
        <v>Emqa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AVTOMAT  - (Канада) Emqa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AVTOMAT</v>
      </c>
      <c r="F37" s="47" t="str">
        <f t="shared" si="30"/>
        <v>Emqa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AVTOMAT  - (Канада) Emqa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AVTOMAT</v>
      </c>
      <c r="F38" s="47" t="str">
        <f t="shared" si="30"/>
        <v>Emqa</v>
      </c>
      <c r="G38" s="40">
        <f t="shared" si="8"/>
        <v>0</v>
      </c>
      <c r="H38" s="19"/>
      <c r="I38" s="40">
        <f t="shared" si="31"/>
        <v>0</v>
      </c>
      <c r="J38" s="19"/>
      <c r="K38" s="47">
        <v>0.0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AVTOMAT  - (Канада) Emqa</v>
      </c>
      <c r="V38" s="12" t="str">
        <f t="shared" si="11"/>
        <v>0:0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Adisey95</v>
      </c>
      <c r="F39" s="47" t="str">
        <f t="shared" si="30"/>
        <v>Emqa</v>
      </c>
      <c r="G39" s="40">
        <f t="shared" si="8"/>
        <v>2</v>
      </c>
      <c r="H39" s="19"/>
      <c r="I39" s="40">
        <f t="shared" si="31"/>
        <v>1</v>
      </c>
      <c r="J39" s="19"/>
      <c r="K39" s="47">
        <v>2.0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Adisey95  - (Канада) Emqa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Adisey95</v>
      </c>
      <c r="F40" s="47" t="str">
        <f t="shared" si="30"/>
        <v>Emqa</v>
      </c>
      <c r="G40" s="40">
        <f t="shared" si="8"/>
        <v>2</v>
      </c>
      <c r="H40" s="19"/>
      <c r="I40" s="40">
        <f t="shared" si="31"/>
        <v>1</v>
      </c>
      <c r="J40" s="19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Adisey95  - (Канада) Emqa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Adisey95</v>
      </c>
      <c r="F41" s="47" t="str">
        <f t="shared" si="30"/>
        <v>Emqa</v>
      </c>
      <c r="G41" s="40">
        <f t="shared" si="8"/>
        <v>0</v>
      </c>
      <c r="H41" s="19"/>
      <c r="I41" s="40">
        <f t="shared" si="31"/>
        <v>1</v>
      </c>
      <c r="J41" s="19"/>
      <c r="K41" s="47">
        <v>0.0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Adisey95  - (Канада) Emqa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Adisey95</v>
      </c>
      <c r="F42" s="47" t="str">
        <f t="shared" ref="F42:F47" si="35">$E$6</f>
        <v>AVTOMAT</v>
      </c>
      <c r="G42" s="40">
        <f t="shared" si="8"/>
        <v>2</v>
      </c>
      <c r="H42" s="19"/>
      <c r="I42" s="40">
        <f t="shared" si="31"/>
        <v>2</v>
      </c>
      <c r="J42" s="19"/>
      <c r="K42" s="47">
        <v>2.0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Adisey95  - (Швеция) AVTOMAT</v>
      </c>
      <c r="V42" s="12" t="str">
        <f t="shared" si="11"/>
        <v>2:2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Adisey95</v>
      </c>
      <c r="F43" s="47" t="str">
        <f t="shared" si="35"/>
        <v>AVTOMAT</v>
      </c>
      <c r="G43" s="40">
        <f t="shared" si="8"/>
        <v>0</v>
      </c>
      <c r="H43" s="19"/>
      <c r="I43" s="40">
        <f t="shared" ref="I43:I47" si="36">SUM(L43,O43)</f>
        <v>1</v>
      </c>
      <c r="J43" s="19"/>
      <c r="K43" s="47">
        <v>0.0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Adisey95  - (Швеция) AVTOMAT</v>
      </c>
      <c r="V43" s="12" t="str">
        <f t="shared" si="11"/>
        <v>0:1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Adisey95</v>
      </c>
      <c r="F44" s="47" t="str">
        <f t="shared" si="35"/>
        <v>AVTOMAT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Adisey95  - (Швеция) AVTOMAT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Emqa</v>
      </c>
      <c r="F45" s="47" t="str">
        <f t="shared" si="35"/>
        <v>AVTOMAT</v>
      </c>
      <c r="G45" s="40">
        <f t="shared" si="8"/>
        <v>0</v>
      </c>
      <c r="H45" s="19"/>
      <c r="I45" s="40">
        <f t="shared" si="36"/>
        <v>2</v>
      </c>
      <c r="J45" s="19"/>
      <c r="K45" s="47">
        <v>0.0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Emqa  - (Швеция) AVTOMAT</v>
      </c>
      <c r="V45" s="12" t="str">
        <f t="shared" si="11"/>
        <v>0:2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Emqa</v>
      </c>
      <c r="F46" s="47" t="str">
        <f t="shared" si="35"/>
        <v>AVTOMAT</v>
      </c>
      <c r="G46" s="40">
        <f t="shared" si="8"/>
        <v>0</v>
      </c>
      <c r="H46" s="19"/>
      <c r="I46" s="40">
        <f t="shared" si="36"/>
        <v>2</v>
      </c>
      <c r="J46" s="19"/>
      <c r="K46" s="47">
        <v>0.0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Emqa  - (Швеция) AVTOMAT</v>
      </c>
      <c r="V46" s="12" t="str">
        <f t="shared" si="11"/>
        <v>0:2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Emqa</v>
      </c>
      <c r="F47" s="47" t="str">
        <f t="shared" si="35"/>
        <v>AVTOMAT</v>
      </c>
      <c r="G47" s="40">
        <f t="shared" si="8"/>
        <v>1</v>
      </c>
      <c r="H47" s="19"/>
      <c r="I47" s="40">
        <f t="shared" si="36"/>
        <v>0</v>
      </c>
      <c r="J47" s="19"/>
      <c r="K47" s="47">
        <v>1.0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Emqa  - (Швеция) AVTOMAT</v>
      </c>
      <c r="V47" s="12" t="str">
        <f t="shared" si="11"/>
        <v>1:0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Emqa</v>
      </c>
      <c r="F48" s="47" t="str">
        <f t="shared" ref="F48:F51" si="40">$E$5</f>
        <v>Adisey95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Emqa  - (США) Adisey95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Emqa</v>
      </c>
      <c r="F49" s="47" t="str">
        <f t="shared" si="40"/>
        <v>Adisey95</v>
      </c>
      <c r="G49" s="40">
        <f t="shared" si="8"/>
        <v>0</v>
      </c>
      <c r="H49" s="19"/>
      <c r="I49" s="40">
        <f t="shared" ref="I49:I53" si="41">SUM(L49,O49)</f>
        <v>0</v>
      </c>
      <c r="J49" s="19"/>
      <c r="K49" s="47">
        <v>0.0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Emqa  - (США) Adisey95</v>
      </c>
      <c r="V49" s="12" t="str">
        <f t="shared" si="11"/>
        <v>0:0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AVTOMAT</v>
      </c>
      <c r="F50" s="47" t="str">
        <f t="shared" si="40"/>
        <v>Adisey95</v>
      </c>
      <c r="G50" s="40">
        <f t="shared" si="8"/>
        <v>0</v>
      </c>
      <c r="H50" s="19"/>
      <c r="I50" s="40">
        <f t="shared" si="41"/>
        <v>2</v>
      </c>
      <c r="J50" s="19"/>
      <c r="K50" s="47">
        <v>0.0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AVTOMAT  - (США) Adisey95</v>
      </c>
      <c r="V50" s="12" t="str">
        <f t="shared" si="11"/>
        <v>0:2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AVTOMAT</v>
      </c>
      <c r="F51" s="47" t="str">
        <f t="shared" si="40"/>
        <v>Adisey95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AVTOMAT  - (США) Adisey95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AVTOMAT</v>
      </c>
      <c r="F52" s="47" t="str">
        <f t="shared" ref="F52:F53" si="45">$E$4</f>
        <v>Emqa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AVTOMAT  - (Канада) Emqa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AVTOMAT</v>
      </c>
      <c r="F53" s="47" t="str">
        <f t="shared" si="45"/>
        <v>Emqa</v>
      </c>
      <c r="G53" s="40">
        <f t="shared" si="8"/>
        <v>3</v>
      </c>
      <c r="H53" s="19"/>
      <c r="I53" s="40">
        <f t="shared" si="41"/>
        <v>1</v>
      </c>
      <c r="J53" s="19"/>
      <c r="K53" s="47">
        <v>3.0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AVTOMAT  - (Канада) Emqa</v>
      </c>
      <c r="V53" s="12" t="str">
        <f t="shared" si="11"/>
        <v>3:1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8"/>
      <c r="L226" s="78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8"/>
      <c r="L227" s="78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8"/>
      <c r="L228" s="78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8"/>
      <c r="L229" s="78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8"/>
      <c r="L230" s="78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8"/>
      <c r="L231" s="78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8"/>
      <c r="L232" s="78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8"/>
      <c r="L233" s="78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8"/>
      <c r="L234" s="78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8"/>
      <c r="L235" s="78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8"/>
      <c r="L236" s="78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8"/>
      <c r="L237" s="78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8"/>
      <c r="L238" s="78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8"/>
      <c r="L239" s="78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8"/>
      <c r="L240" s="78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8"/>
      <c r="L241" s="78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8"/>
      <c r="L242" s="78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8"/>
      <c r="L243" s="78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8"/>
      <c r="L244" s="78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8"/>
      <c r="L245" s="78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8"/>
      <c r="L246" s="78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8"/>
      <c r="L247" s="78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8"/>
      <c r="L248" s="78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8"/>
      <c r="L249" s="78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8"/>
      <c r="L250" s="78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8"/>
      <c r="L251" s="78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8"/>
      <c r="L252" s="78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8"/>
      <c r="L253" s="78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8"/>
      <c r="L254" s="78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8"/>
      <c r="L255" s="78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8"/>
      <c r="L256" s="78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8"/>
      <c r="L257" s="78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8"/>
      <c r="L258" s="78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8"/>
      <c r="L259" s="78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8"/>
      <c r="L260" s="78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8"/>
      <c r="L261" s="78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8"/>
      <c r="L262" s="78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8"/>
      <c r="L263" s="78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8"/>
      <c r="L264" s="78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8"/>
      <c r="L265" s="78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8"/>
      <c r="L266" s="78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8"/>
      <c r="L267" s="78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8"/>
      <c r="L268" s="78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8"/>
      <c r="L269" s="78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8"/>
      <c r="L270" s="78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8"/>
      <c r="L271" s="78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8"/>
      <c r="L272" s="78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8"/>
      <c r="L273" s="78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8"/>
      <c r="L274" s="78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8"/>
      <c r="L275" s="78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8"/>
      <c r="L276" s="78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8"/>
      <c r="L277" s="78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8"/>
      <c r="L278" s="78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8"/>
      <c r="L279" s="78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8"/>
      <c r="L280" s="78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8"/>
      <c r="L281" s="78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8"/>
      <c r="L282" s="78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8"/>
      <c r="L283" s="78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8"/>
      <c r="L284" s="78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8"/>
      <c r="L285" s="78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8"/>
      <c r="L286" s="78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8"/>
      <c r="L287" s="78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8"/>
      <c r="L288" s="78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8"/>
      <c r="L289" s="78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8"/>
      <c r="L290" s="78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8"/>
      <c r="L291" s="78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8"/>
      <c r="L292" s="78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8"/>
      <c r="L293" s="78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8"/>
      <c r="L294" s="78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8"/>
      <c r="L295" s="78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8"/>
      <c r="L296" s="78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8"/>
      <c r="L297" s="78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8"/>
      <c r="L298" s="78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8"/>
      <c r="L299" s="78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8"/>
      <c r="L300" s="78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8"/>
      <c r="L301" s="78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8"/>
      <c r="L302" s="78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8"/>
      <c r="L303" s="78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8"/>
      <c r="L304" s="78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8"/>
      <c r="L305" s="78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8"/>
      <c r="L306" s="78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8"/>
      <c r="L307" s="78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8"/>
      <c r="L308" s="78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8"/>
      <c r="L309" s="78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8"/>
      <c r="L310" s="78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8"/>
      <c r="L311" s="78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8"/>
      <c r="L312" s="78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8"/>
      <c r="L313" s="78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8"/>
      <c r="L314" s="78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8"/>
      <c r="L315" s="78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8"/>
      <c r="L316" s="78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8"/>
      <c r="L317" s="78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8"/>
      <c r="L318" s="78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8"/>
      <c r="L319" s="78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8"/>
      <c r="L320" s="78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8"/>
      <c r="L321" s="78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8"/>
      <c r="L322" s="78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8"/>
      <c r="L323" s="78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8"/>
      <c r="L324" s="78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8"/>
      <c r="L325" s="78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8"/>
      <c r="L326" s="78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8"/>
      <c r="L327" s="78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8"/>
      <c r="L328" s="78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8"/>
      <c r="L329" s="78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8"/>
      <c r="L330" s="78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8"/>
      <c r="L331" s="78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8"/>
      <c r="L332" s="78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8"/>
      <c r="L333" s="78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8"/>
      <c r="L334" s="78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8"/>
      <c r="L335" s="78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8"/>
      <c r="L336" s="78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8"/>
      <c r="L337" s="78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8"/>
      <c r="L338" s="78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8"/>
      <c r="L339" s="78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8"/>
      <c r="L340" s="78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8"/>
      <c r="L341" s="78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8"/>
      <c r="L342" s="78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8"/>
      <c r="L343" s="78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8"/>
      <c r="L344" s="78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8"/>
      <c r="L345" s="78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8"/>
      <c r="L346" s="78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8"/>
      <c r="L347" s="78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8"/>
      <c r="L348" s="78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8"/>
      <c r="L349" s="78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8"/>
      <c r="L350" s="78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8"/>
      <c r="L351" s="78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8"/>
      <c r="L352" s="78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8"/>
      <c r="L353" s="78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8"/>
      <c r="L354" s="78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8"/>
      <c r="L355" s="78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8"/>
      <c r="L356" s="78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8"/>
      <c r="L357" s="78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8"/>
      <c r="L358" s="78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8"/>
      <c r="L359" s="78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8"/>
      <c r="L360" s="78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8"/>
      <c r="L361" s="78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8"/>
      <c r="L362" s="78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8"/>
      <c r="L363" s="78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8"/>
      <c r="L364" s="78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8"/>
      <c r="L365" s="78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8"/>
      <c r="L366" s="78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8"/>
      <c r="L367" s="78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8"/>
      <c r="L368" s="78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8"/>
      <c r="L369" s="78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8"/>
      <c r="L370" s="78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8"/>
      <c r="L371" s="78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8"/>
      <c r="L372" s="78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8"/>
      <c r="L373" s="78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8"/>
      <c r="L374" s="78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8"/>
      <c r="L375" s="78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8"/>
      <c r="L376" s="78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8"/>
      <c r="L377" s="78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8"/>
      <c r="L378" s="78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8"/>
      <c r="L379" s="78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8"/>
      <c r="L380" s="78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8"/>
      <c r="L381" s="78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8"/>
      <c r="L382" s="78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8"/>
      <c r="L383" s="78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8"/>
      <c r="L384" s="78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8"/>
      <c r="L385" s="78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8"/>
      <c r="L386" s="78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8"/>
      <c r="L387" s="78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8"/>
      <c r="L388" s="78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8"/>
      <c r="L389" s="78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8"/>
      <c r="L390" s="78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8"/>
      <c r="L391" s="78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8"/>
      <c r="L392" s="78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8"/>
      <c r="L393" s="78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8"/>
      <c r="L394" s="78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8"/>
      <c r="L395" s="78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8"/>
      <c r="L396" s="78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8"/>
      <c r="L397" s="78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8"/>
      <c r="L398" s="78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8"/>
      <c r="L399" s="78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8"/>
      <c r="L400" s="78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8"/>
      <c r="L401" s="78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8"/>
      <c r="L402" s="78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8"/>
      <c r="L403" s="78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8"/>
      <c r="L404" s="78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8"/>
      <c r="L405" s="78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8"/>
      <c r="L406" s="78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8"/>
      <c r="L407" s="78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8"/>
      <c r="L408" s="78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8"/>
      <c r="L409" s="78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8"/>
      <c r="L410" s="78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8"/>
      <c r="L411" s="78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8"/>
      <c r="L412" s="78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8"/>
      <c r="L413" s="78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8"/>
      <c r="L414" s="78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8"/>
      <c r="L415" s="78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8"/>
      <c r="L416" s="78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8"/>
      <c r="L417" s="78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8"/>
      <c r="L418" s="78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8"/>
      <c r="L419" s="78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8"/>
      <c r="L420" s="78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8"/>
      <c r="L421" s="78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8"/>
      <c r="L422" s="78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8"/>
      <c r="L423" s="78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8"/>
      <c r="L424" s="78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8"/>
      <c r="L425" s="78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8"/>
      <c r="L426" s="78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8"/>
      <c r="L427" s="78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8"/>
      <c r="L428" s="78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8"/>
      <c r="L429" s="78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8"/>
      <c r="L430" s="78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8"/>
      <c r="L431" s="78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8"/>
      <c r="L432" s="78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8"/>
      <c r="L433" s="78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8"/>
      <c r="L434" s="78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8"/>
      <c r="L435" s="78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8"/>
      <c r="L436" s="78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8"/>
      <c r="L437" s="78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8"/>
      <c r="L438" s="78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8"/>
      <c r="L439" s="78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8"/>
      <c r="L440" s="78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8"/>
      <c r="L441" s="78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8"/>
      <c r="L442" s="78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8"/>
      <c r="L443" s="78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8"/>
      <c r="L444" s="78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8"/>
      <c r="L445" s="78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8"/>
      <c r="L446" s="78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8"/>
      <c r="L447" s="78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8"/>
      <c r="L448" s="78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8"/>
      <c r="L449" s="78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8"/>
      <c r="L450" s="78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8"/>
      <c r="L451" s="78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8"/>
      <c r="L452" s="78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8"/>
      <c r="L453" s="78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8"/>
      <c r="L454" s="78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8"/>
      <c r="L455" s="78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8"/>
      <c r="L456" s="78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8"/>
      <c r="L457" s="78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8"/>
      <c r="L458" s="78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8"/>
      <c r="L459" s="78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8"/>
      <c r="L460" s="78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8"/>
      <c r="L461" s="78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8"/>
      <c r="L462" s="78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8"/>
      <c r="L463" s="78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8"/>
      <c r="L464" s="78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8"/>
      <c r="L465" s="78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8"/>
      <c r="L466" s="78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8"/>
      <c r="L467" s="78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8"/>
      <c r="L468" s="78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8"/>
      <c r="L469" s="78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8"/>
      <c r="L470" s="78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8"/>
      <c r="L471" s="78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8"/>
      <c r="L472" s="78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8"/>
      <c r="L473" s="78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8"/>
      <c r="L474" s="78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8"/>
      <c r="L475" s="78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8"/>
      <c r="L476" s="78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8"/>
      <c r="L477" s="78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8"/>
      <c r="L478" s="78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8"/>
      <c r="L479" s="78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8"/>
      <c r="L480" s="78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8"/>
      <c r="L481" s="78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8"/>
      <c r="L482" s="78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8"/>
      <c r="L483" s="78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8"/>
      <c r="L484" s="78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8"/>
      <c r="L485" s="78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8"/>
      <c r="L486" s="78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8"/>
      <c r="L487" s="78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8"/>
      <c r="L488" s="78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8"/>
      <c r="L489" s="78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8"/>
      <c r="L490" s="78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8"/>
      <c r="L491" s="78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8"/>
      <c r="L492" s="78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8"/>
      <c r="L493" s="78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8"/>
      <c r="L494" s="78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8"/>
      <c r="L495" s="78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8"/>
      <c r="L496" s="78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8"/>
      <c r="L497" s="78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8"/>
      <c r="L498" s="78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8"/>
      <c r="L499" s="78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8"/>
      <c r="L500" s="78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8"/>
      <c r="L501" s="78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8"/>
      <c r="L502" s="78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8"/>
      <c r="L503" s="78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8"/>
      <c r="L504" s="78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8"/>
      <c r="L505" s="78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8"/>
      <c r="L506" s="78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8"/>
      <c r="L507" s="78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8"/>
      <c r="L508" s="78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8"/>
      <c r="L509" s="78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8"/>
      <c r="L510" s="78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8"/>
      <c r="L511" s="78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8"/>
      <c r="L512" s="78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8"/>
      <c r="L513" s="78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8"/>
      <c r="L514" s="78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8"/>
      <c r="L515" s="78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8"/>
      <c r="L516" s="78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8"/>
      <c r="L517" s="78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8"/>
      <c r="L518" s="78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8"/>
      <c r="L519" s="78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8"/>
      <c r="L520" s="78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8"/>
      <c r="L521" s="78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8"/>
      <c r="L522" s="78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8"/>
      <c r="L523" s="78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8"/>
      <c r="L524" s="78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8"/>
      <c r="L525" s="78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8"/>
      <c r="L526" s="78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8"/>
      <c r="L527" s="78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8"/>
      <c r="L528" s="78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8"/>
      <c r="L529" s="78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8"/>
      <c r="L530" s="78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8"/>
      <c r="L531" s="78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8"/>
      <c r="L532" s="78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8"/>
      <c r="L533" s="78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8"/>
      <c r="L534" s="78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8"/>
      <c r="L535" s="78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8"/>
      <c r="L536" s="78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8"/>
      <c r="L537" s="78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8"/>
      <c r="L538" s="78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8"/>
      <c r="L539" s="78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8"/>
      <c r="L540" s="78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8"/>
      <c r="L541" s="78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8"/>
      <c r="L542" s="78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8"/>
      <c r="L543" s="78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8"/>
      <c r="L544" s="78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8"/>
      <c r="L545" s="78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8"/>
      <c r="L546" s="78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8"/>
      <c r="L547" s="78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8"/>
      <c r="L548" s="78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8"/>
      <c r="L549" s="78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8"/>
      <c r="L550" s="78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8"/>
      <c r="L551" s="78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8"/>
      <c r="L552" s="78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8"/>
      <c r="L553" s="78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8"/>
      <c r="L554" s="78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8"/>
      <c r="L555" s="78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8"/>
      <c r="L556" s="78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8"/>
      <c r="L557" s="78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8"/>
      <c r="L558" s="78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8"/>
      <c r="L559" s="78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8"/>
      <c r="L560" s="78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8"/>
      <c r="L561" s="78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8"/>
      <c r="L562" s="78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8"/>
      <c r="L563" s="78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8"/>
      <c r="L564" s="78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8"/>
      <c r="L565" s="78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8"/>
      <c r="L566" s="78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8"/>
      <c r="L567" s="78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8"/>
      <c r="L568" s="78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8"/>
      <c r="L569" s="78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8"/>
      <c r="L570" s="78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8"/>
      <c r="L571" s="78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8"/>
      <c r="L572" s="78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8"/>
      <c r="L573" s="78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8"/>
      <c r="L574" s="78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8"/>
      <c r="L575" s="78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8"/>
      <c r="L576" s="78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8"/>
      <c r="L577" s="78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8"/>
      <c r="L578" s="78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8"/>
      <c r="L579" s="78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8"/>
      <c r="L580" s="78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8"/>
      <c r="L581" s="78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8"/>
      <c r="L582" s="78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8"/>
      <c r="L583" s="78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8"/>
      <c r="L584" s="78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8"/>
      <c r="L585" s="78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8"/>
      <c r="L586" s="78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8"/>
      <c r="L587" s="78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8"/>
      <c r="L588" s="78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8"/>
      <c r="L589" s="78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8"/>
      <c r="L590" s="78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8"/>
      <c r="L591" s="78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8"/>
      <c r="L592" s="78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8"/>
      <c r="L593" s="78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8"/>
      <c r="L594" s="78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8"/>
      <c r="L595" s="78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8"/>
      <c r="L596" s="78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8"/>
      <c r="L597" s="78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8"/>
      <c r="L598" s="78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8"/>
      <c r="L599" s="78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8"/>
      <c r="L600" s="78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8"/>
      <c r="L601" s="78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8"/>
      <c r="L602" s="78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8"/>
      <c r="L603" s="78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8"/>
      <c r="L604" s="78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8"/>
      <c r="L605" s="78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8"/>
      <c r="L606" s="78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8"/>
      <c r="L607" s="78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8"/>
      <c r="L608" s="78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8"/>
      <c r="L609" s="78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8"/>
      <c r="L610" s="78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8"/>
      <c r="L611" s="78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8"/>
      <c r="L612" s="78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8"/>
      <c r="L613" s="78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8"/>
      <c r="L614" s="78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8"/>
      <c r="L615" s="78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8"/>
      <c r="L616" s="78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8"/>
      <c r="L617" s="78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8"/>
      <c r="L618" s="78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8"/>
      <c r="L619" s="78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8"/>
      <c r="L620" s="78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8"/>
      <c r="L621" s="78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8"/>
      <c r="L622" s="78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8"/>
      <c r="L623" s="78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8"/>
      <c r="L624" s="78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8"/>
      <c r="L625" s="78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8"/>
      <c r="L626" s="78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8"/>
      <c r="L627" s="78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8"/>
      <c r="L628" s="78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8"/>
      <c r="L629" s="78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8"/>
      <c r="L630" s="78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8"/>
      <c r="L631" s="78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8"/>
      <c r="L632" s="78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8"/>
      <c r="L633" s="78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8"/>
      <c r="L634" s="78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8"/>
      <c r="L635" s="78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8"/>
      <c r="L636" s="78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8"/>
      <c r="L637" s="78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8"/>
      <c r="L638" s="78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8"/>
      <c r="L639" s="78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8"/>
      <c r="L640" s="78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8"/>
      <c r="L641" s="78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8"/>
      <c r="L642" s="78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8"/>
      <c r="L643" s="78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8"/>
      <c r="L644" s="78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8"/>
      <c r="L645" s="78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8"/>
      <c r="L646" s="78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8"/>
      <c r="L647" s="78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8"/>
      <c r="L648" s="78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8"/>
      <c r="L649" s="78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8"/>
      <c r="L650" s="78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8"/>
      <c r="L651" s="78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8"/>
      <c r="L652" s="78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8"/>
      <c r="L653" s="78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8"/>
      <c r="L654" s="78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8"/>
      <c r="L655" s="78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8"/>
      <c r="L656" s="78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8"/>
      <c r="L657" s="78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8"/>
      <c r="L658" s="78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8"/>
      <c r="L659" s="78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8"/>
      <c r="L660" s="78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8"/>
      <c r="L661" s="78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8"/>
      <c r="L662" s="78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8"/>
      <c r="L663" s="78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8"/>
      <c r="L664" s="78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8"/>
      <c r="L665" s="78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8"/>
      <c r="L666" s="78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8"/>
      <c r="L667" s="78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8"/>
      <c r="L668" s="78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8"/>
      <c r="L669" s="78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8"/>
      <c r="L670" s="78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8"/>
      <c r="L671" s="78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8"/>
      <c r="L672" s="78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8"/>
      <c r="L673" s="78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8"/>
      <c r="L674" s="78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8"/>
      <c r="L675" s="78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8"/>
      <c r="L676" s="78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8"/>
      <c r="L677" s="78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8"/>
      <c r="L678" s="78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8"/>
      <c r="L679" s="78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8"/>
      <c r="L680" s="78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8"/>
      <c r="L681" s="78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8"/>
      <c r="L682" s="78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8"/>
      <c r="L683" s="78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8"/>
      <c r="L684" s="78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8"/>
      <c r="L685" s="78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8"/>
      <c r="L686" s="78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8"/>
      <c r="L687" s="78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8"/>
      <c r="L688" s="78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8"/>
      <c r="L689" s="78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8"/>
      <c r="L690" s="78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8"/>
      <c r="L691" s="78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8"/>
      <c r="L692" s="78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8"/>
      <c r="L693" s="78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8"/>
      <c r="L694" s="78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8"/>
      <c r="L695" s="78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8"/>
      <c r="L696" s="78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8"/>
      <c r="L697" s="78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8"/>
      <c r="L698" s="78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8"/>
      <c r="L699" s="78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8"/>
      <c r="L700" s="78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8"/>
      <c r="L701" s="78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8"/>
      <c r="L702" s="78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8"/>
      <c r="L703" s="78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8"/>
      <c r="L704" s="78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8"/>
      <c r="L705" s="78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8"/>
      <c r="L706" s="78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8"/>
      <c r="L707" s="78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8"/>
      <c r="L708" s="78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8"/>
      <c r="L709" s="78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8"/>
      <c r="L710" s="78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8"/>
      <c r="L711" s="78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8"/>
      <c r="L712" s="78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8"/>
      <c r="L713" s="78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8"/>
      <c r="L714" s="78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8"/>
      <c r="L715" s="78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8"/>
      <c r="L716" s="78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8"/>
      <c r="L717" s="78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8"/>
      <c r="L718" s="78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8"/>
      <c r="L719" s="78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8"/>
      <c r="L720" s="78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8"/>
      <c r="L721" s="78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8"/>
      <c r="L722" s="78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8"/>
      <c r="L723" s="78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8"/>
      <c r="L724" s="78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8"/>
      <c r="L725" s="78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8"/>
      <c r="L726" s="78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8"/>
      <c r="L727" s="78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8"/>
      <c r="L728" s="78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8"/>
      <c r="L729" s="78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8"/>
      <c r="L730" s="78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8"/>
      <c r="L731" s="78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8"/>
      <c r="L732" s="78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8"/>
      <c r="L733" s="78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8"/>
      <c r="L734" s="78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8"/>
      <c r="L735" s="78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8"/>
      <c r="L736" s="78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8"/>
      <c r="L737" s="78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8"/>
      <c r="L738" s="78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8"/>
      <c r="L739" s="78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8"/>
      <c r="L740" s="78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8"/>
      <c r="L741" s="78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8"/>
      <c r="L742" s="78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8"/>
      <c r="L743" s="78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8"/>
      <c r="L744" s="78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8"/>
      <c r="L745" s="78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8"/>
      <c r="L746" s="78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8"/>
      <c r="L747" s="78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8"/>
      <c r="L748" s="78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8"/>
      <c r="L749" s="78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8"/>
      <c r="L750" s="78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8"/>
      <c r="L751" s="78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8"/>
      <c r="L752" s="78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8"/>
      <c r="L753" s="78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8"/>
      <c r="L754" s="78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8"/>
      <c r="L755" s="78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8"/>
      <c r="L756" s="78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8"/>
      <c r="L757" s="78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8"/>
      <c r="L758" s="78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8"/>
      <c r="L759" s="78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8"/>
      <c r="L760" s="78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8"/>
      <c r="L761" s="78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8"/>
      <c r="L762" s="78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8"/>
      <c r="L763" s="78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8"/>
      <c r="L764" s="78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8"/>
      <c r="L765" s="78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8"/>
      <c r="L766" s="78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8"/>
      <c r="L767" s="78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8"/>
      <c r="L768" s="78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8"/>
      <c r="L769" s="78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8"/>
      <c r="L770" s="78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8"/>
      <c r="L771" s="78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8"/>
      <c r="L772" s="78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8"/>
      <c r="L773" s="78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8"/>
      <c r="L774" s="78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8"/>
      <c r="L775" s="78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8"/>
      <c r="L776" s="78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8"/>
      <c r="L777" s="78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8"/>
      <c r="L778" s="78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8"/>
      <c r="L779" s="78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8"/>
      <c r="L780" s="78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8"/>
      <c r="L781" s="78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8"/>
      <c r="L782" s="78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8"/>
      <c r="L783" s="78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8"/>
      <c r="L784" s="78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8"/>
      <c r="L785" s="78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8"/>
      <c r="L786" s="78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8"/>
      <c r="L787" s="78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8"/>
      <c r="L788" s="78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8"/>
      <c r="L789" s="78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8"/>
      <c r="L790" s="78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8"/>
      <c r="L791" s="78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8"/>
      <c r="L792" s="78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8"/>
      <c r="L793" s="78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8"/>
      <c r="L794" s="78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8"/>
      <c r="L795" s="78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8"/>
      <c r="L796" s="78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8"/>
      <c r="L797" s="78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8"/>
      <c r="L798" s="78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8"/>
      <c r="L799" s="78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8"/>
      <c r="L800" s="78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8"/>
      <c r="L801" s="78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8"/>
      <c r="L802" s="78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8"/>
      <c r="L803" s="78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8"/>
      <c r="L804" s="78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8"/>
      <c r="L805" s="78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8"/>
      <c r="L806" s="78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8"/>
      <c r="L807" s="78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8"/>
      <c r="L808" s="78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8"/>
      <c r="L809" s="78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8"/>
      <c r="L810" s="78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8"/>
      <c r="L811" s="78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8"/>
      <c r="L812" s="78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8"/>
      <c r="L813" s="78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8"/>
      <c r="L814" s="78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8"/>
      <c r="L815" s="78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8"/>
      <c r="L816" s="78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8"/>
      <c r="L817" s="78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8"/>
      <c r="L818" s="78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8"/>
      <c r="L819" s="78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8"/>
      <c r="L820" s="78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8"/>
      <c r="L821" s="78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8"/>
      <c r="L822" s="78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8"/>
      <c r="L823" s="78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8"/>
      <c r="L824" s="78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8"/>
      <c r="L825" s="78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8"/>
      <c r="L826" s="78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8"/>
      <c r="L827" s="78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8"/>
      <c r="L828" s="78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8"/>
      <c r="L829" s="78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8"/>
      <c r="L830" s="78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8"/>
      <c r="L831" s="78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8"/>
      <c r="L832" s="78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8"/>
      <c r="L833" s="78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8"/>
      <c r="L834" s="78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8"/>
      <c r="L835" s="78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8"/>
      <c r="L836" s="78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8"/>
      <c r="L837" s="78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8"/>
      <c r="L838" s="78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8"/>
      <c r="L839" s="78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8"/>
      <c r="L840" s="78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8"/>
      <c r="L841" s="78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8"/>
      <c r="L842" s="78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8"/>
      <c r="L843" s="78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8"/>
      <c r="L844" s="78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8"/>
      <c r="L845" s="78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8"/>
      <c r="L846" s="78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8"/>
      <c r="L847" s="78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8"/>
      <c r="L848" s="78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8"/>
      <c r="L849" s="78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8"/>
      <c r="L850" s="78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8"/>
      <c r="L851" s="78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8"/>
      <c r="L852" s="78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8"/>
      <c r="L853" s="78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8"/>
      <c r="L854" s="78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8"/>
      <c r="L855" s="78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8"/>
      <c r="L856" s="78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8"/>
      <c r="L857" s="78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8"/>
      <c r="L858" s="78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8"/>
      <c r="L859" s="78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8"/>
      <c r="L860" s="78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8"/>
      <c r="L861" s="78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8"/>
      <c r="L862" s="78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8"/>
      <c r="L863" s="78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8"/>
      <c r="L864" s="78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8"/>
      <c r="L865" s="78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8"/>
      <c r="L866" s="78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8"/>
      <c r="L867" s="78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8"/>
      <c r="L868" s="78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8"/>
      <c r="L869" s="78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8"/>
      <c r="L870" s="78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8"/>
      <c r="L871" s="78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8"/>
      <c r="L872" s="78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8"/>
      <c r="L873" s="78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8"/>
      <c r="L874" s="78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8"/>
      <c r="L875" s="78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8"/>
      <c r="L876" s="78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8"/>
      <c r="L877" s="78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8"/>
      <c r="L878" s="78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8"/>
      <c r="L879" s="78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8"/>
      <c r="L880" s="78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8"/>
      <c r="L881" s="78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8"/>
      <c r="L882" s="78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8"/>
      <c r="L883" s="78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8"/>
      <c r="L884" s="78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8"/>
      <c r="L885" s="78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8"/>
      <c r="L886" s="78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8"/>
      <c r="L887" s="78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8"/>
      <c r="L888" s="78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8"/>
      <c r="L889" s="78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8"/>
      <c r="L890" s="78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8"/>
      <c r="L891" s="78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8"/>
      <c r="L892" s="78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8"/>
      <c r="L893" s="78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8"/>
      <c r="L894" s="78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8"/>
      <c r="L895" s="78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8"/>
      <c r="L896" s="78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8"/>
      <c r="L897" s="78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8"/>
      <c r="L898" s="78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8"/>
      <c r="L899" s="78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8"/>
      <c r="L900" s="78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8"/>
      <c r="L901" s="78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8"/>
      <c r="L902" s="78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8"/>
      <c r="L903" s="78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8"/>
      <c r="L904" s="78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8"/>
      <c r="L905" s="78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8"/>
      <c r="L906" s="78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8"/>
      <c r="L907" s="78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8"/>
      <c r="L908" s="78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8"/>
      <c r="L909" s="78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8"/>
      <c r="L910" s="78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8"/>
      <c r="L911" s="78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8"/>
      <c r="L912" s="78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8"/>
      <c r="L913" s="78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8"/>
      <c r="L914" s="78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8"/>
      <c r="L915" s="78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8"/>
      <c r="L916" s="78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8"/>
      <c r="L917" s="78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8"/>
      <c r="L918" s="78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8"/>
      <c r="L919" s="78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8"/>
      <c r="L920" s="78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8"/>
      <c r="L921" s="78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8"/>
      <c r="L922" s="78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8"/>
      <c r="L923" s="78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8"/>
      <c r="L924" s="78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8"/>
      <c r="L925" s="78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8"/>
      <c r="L926" s="78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8"/>
      <c r="L927" s="78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8"/>
      <c r="L928" s="78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8"/>
      <c r="L929" s="78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8"/>
      <c r="L930" s="78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8"/>
      <c r="L931" s="78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8"/>
      <c r="L932" s="78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8"/>
      <c r="L933" s="78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8"/>
      <c r="L934" s="78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8"/>
      <c r="L935" s="78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8"/>
      <c r="L936" s="78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8"/>
      <c r="L937" s="78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8"/>
      <c r="L938" s="78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8"/>
      <c r="L939" s="78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8"/>
      <c r="L940" s="78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8"/>
      <c r="L941" s="78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8"/>
      <c r="L942" s="78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8"/>
      <c r="L943" s="78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8"/>
      <c r="L944" s="78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8"/>
      <c r="L945" s="78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8"/>
      <c r="L946" s="78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8"/>
      <c r="L947" s="78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8"/>
      <c r="L948" s="78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8"/>
      <c r="L949" s="78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8"/>
      <c r="L950" s="78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8"/>
      <c r="L951" s="78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8"/>
      <c r="L952" s="78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8"/>
      <c r="L953" s="78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8"/>
      <c r="L954" s="78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8"/>
      <c r="L955" s="78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8"/>
      <c r="L956" s="78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8"/>
      <c r="L957" s="78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8"/>
      <c r="L958" s="78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8"/>
      <c r="L959" s="78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8"/>
      <c r="L960" s="78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8"/>
      <c r="L961" s="78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8"/>
      <c r="L962" s="78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8"/>
      <c r="L963" s="78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8"/>
      <c r="L964" s="78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8"/>
      <c r="L965" s="78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8"/>
      <c r="L966" s="78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8"/>
      <c r="L967" s="78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8"/>
      <c r="L968" s="78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8"/>
      <c r="L969" s="78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8"/>
      <c r="L970" s="78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8"/>
      <c r="L971" s="78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8"/>
      <c r="L972" s="78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8"/>
      <c r="L973" s="78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8"/>
      <c r="L974" s="78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8"/>
      <c r="L975" s="78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8"/>
      <c r="L976" s="78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8"/>
      <c r="L977" s="78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8"/>
      <c r="L978" s="78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8"/>
      <c r="L979" s="78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8"/>
      <c r="L980" s="78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8"/>
      <c r="L981" s="78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8"/>
      <c r="L982" s="78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8"/>
      <c r="L983" s="78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8"/>
      <c r="L984" s="78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9"/>
      <c r="L985" s="79"/>
      <c r="T985" s="59"/>
    </row>
    <row r="986" ht="15.75" customHeight="1">
      <c r="K986" s="79"/>
      <c r="L986" s="79"/>
      <c r="T986" s="59"/>
    </row>
    <row r="987" ht="15.75" customHeight="1">
      <c r="K987" s="79"/>
      <c r="L987" s="79"/>
      <c r="T987" s="59"/>
    </row>
    <row r="988" ht="15.75" customHeight="1">
      <c r="K988" s="79"/>
      <c r="L988" s="79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1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45661</v>
      </c>
      <c r="G1" s="7"/>
      <c r="H1" s="7"/>
      <c r="I1" s="7"/>
      <c r="J1" s="7"/>
      <c r="K1" s="72"/>
      <c r="L1" s="72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2"/>
      <c r="L2" s="72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45661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2"/>
      <c r="L3" s="72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12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11</v>
      </c>
      <c r="AJ3" s="27">
        <f t="array" ref="AJ3">SUM(('ТУР6'!home=AF3)*('ТУР6'!homescore&lt;'ТУР6'!visitorscore),('ТУР6'!visitor=AF3)*('ТУР6'!visitorscore&lt;'ТУР6'!homescore))</f>
        <v>5</v>
      </c>
      <c r="AK3" s="22">
        <f t="array" ref="AK3">SUMIF('ТУР6'!home,AF3,'ТУР6'!homescore)+SUMIF('ТУР6'!visitor,AF3,'ТУР6'!visitorscore)</f>
        <v>54</v>
      </c>
      <c r="AL3" s="27">
        <f t="array" ref="AL3">SUMIF('ТУР6'!home,AF3,'ТУР6'!visitorscore)+SUMIF('ТУР6'!visitor,AF3,'ТУР6'!homescore)</f>
        <v>42</v>
      </c>
      <c r="AM3" s="27">
        <f t="shared" ref="AM3:AM5" si="2">AK3-AL3</f>
        <v>12</v>
      </c>
      <c r="AN3" s="22">
        <f t="array" ref="AN3">AH3*Options!$B$2+AI3*Options!$B$3+AJ3*Options!$B$4+VLOOKUP(AF3,$E$4:$F$8,2,0)</f>
        <v>47</v>
      </c>
      <c r="AO3" s="28">
        <f t="shared" ref="AO3:AO5" si="3">AK3+AM3*10000+AN3*100000000</f>
        <v>4700120054</v>
      </c>
    </row>
    <row r="4">
      <c r="A4" s="12"/>
      <c r="B4" s="12"/>
      <c r="C4" s="29" t="s">
        <v>62</v>
      </c>
      <c r="D4" s="109" t="s">
        <v>46</v>
      </c>
      <c r="E4" s="132" t="s">
        <v>63</v>
      </c>
      <c r="G4" s="7"/>
      <c r="H4" s="7"/>
      <c r="I4" s="7"/>
      <c r="J4" s="7"/>
      <c r="K4" s="72"/>
      <c r="L4" s="72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11</v>
      </c>
      <c r="Y4" s="20">
        <f t="array" ref="Y4">VLOOKUP($U4,$AF$3:$AN$5,5,0)</f>
        <v>5</v>
      </c>
      <c r="Z4" s="20">
        <f t="array" ref="Z4">VLOOKUP($U4,$AF$3:$AN$5,6,0)</f>
        <v>54</v>
      </c>
      <c r="AA4" s="20">
        <f t="array" ref="AA4">VLOOKUP($U4,$AF$3:$AN$5,7,0)</f>
        <v>42</v>
      </c>
      <c r="AB4" s="20">
        <f t="array" ref="AB4">VLOOKUP($U4,$AF$3:$AN$5,8,0)</f>
        <v>12</v>
      </c>
      <c r="AC4" s="20">
        <f t="array" ref="AC4">VLOOKUP($U4,$AF$3:$AN$5,9,0)</f>
        <v>47</v>
      </c>
      <c r="AD4" s="28"/>
      <c r="AE4" s="12"/>
      <c r="AF4" s="26" t="str">
        <f t="shared" si="1"/>
        <v>⁠NightLovell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11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7</v>
      </c>
      <c r="AJ4" s="27">
        <f t="array" ref="AJ4">SUM(('ТУР6'!home=AF4)*('ТУР6'!homescore&lt;'ТУР6'!visitorscore),('ТУР6'!visitor=AF4)*('ТУР6'!visitorscore&lt;'ТУР6'!homescore))</f>
        <v>10</v>
      </c>
      <c r="AK4" s="22">
        <f t="array" ref="AK4">SUMIF('ТУР6'!home,AF4,'ТУР6'!homescore)+SUMIF('ТУР6'!visitor,AF4,'ТУР6'!visitorscore)</f>
        <v>48</v>
      </c>
      <c r="AL4" s="27">
        <f t="array" ref="AL4">SUMIF('ТУР6'!home,AF4,'ТУР6'!visitorscore)+SUMIF('ТУР6'!visitor,AF4,'ТУР6'!homescore)</f>
        <v>46</v>
      </c>
      <c r="AM4" s="27">
        <f t="shared" si="2"/>
        <v>2</v>
      </c>
      <c r="AN4" s="22">
        <f t="array" ref="AN4">AH4*Options!$B$2+AI4*Options!$B$3+AJ4*Options!$B$4+VLOOKUP(AF4,$E$4:$F$8,2,0)</f>
        <v>40</v>
      </c>
      <c r="AO4" s="28">
        <f t="shared" si="3"/>
        <v>4000020048</v>
      </c>
    </row>
    <row r="5">
      <c r="A5" s="12"/>
      <c r="B5" s="12"/>
      <c r="C5" s="29" t="s">
        <v>64</v>
      </c>
      <c r="D5" s="109" t="s">
        <v>47</v>
      </c>
      <c r="E5" s="133" t="s">
        <v>65</v>
      </c>
      <c r="F5" s="7"/>
      <c r="G5" s="7"/>
      <c r="H5" s="7"/>
      <c r="I5" s="7"/>
      <c r="J5" s="7"/>
      <c r="K5" s="72"/>
      <c r="L5" s="72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⁠NightLovell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7</v>
      </c>
      <c r="Y5" s="20">
        <f t="array" ref="Y5">VLOOKUP($U5,$AF$3:$AN$5,5,0)</f>
        <v>10</v>
      </c>
      <c r="Z5" s="20">
        <f t="array" ref="Z5">VLOOKUP($U5,$AF$3:$AN$5,6,0)</f>
        <v>48</v>
      </c>
      <c r="AA5" s="20">
        <f t="array" ref="AA5">VLOOKUP($U5,$AF$3:$AN$5,7,0)</f>
        <v>46</v>
      </c>
      <c r="AB5" s="20">
        <f t="array" ref="AB5">VLOOKUP($U5,$AF$3:$AN$5,8,0)</f>
        <v>2</v>
      </c>
      <c r="AC5" s="20">
        <f t="array" ref="AC5">VLOOKUP($U5,$AF$3:$AN$5,9,0)</f>
        <v>40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5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10</v>
      </c>
      <c r="AJ5" s="27">
        <f t="array" ref="AJ5">SUM(('ТУР6'!home=AF5)*('ТУР6'!homescore&lt;'ТУР6'!visitorscore),('ТУР6'!visitor=AF5)*('ТУР6'!visitorscore&lt;'ТУР6'!homescore))</f>
        <v>13</v>
      </c>
      <c r="AK5" s="22">
        <f t="array" ref="AK5">SUMIF('ТУР6'!home,AF5,'ТУР6'!homescore)+SUMIF('ТУР6'!visitor,AF5,'ТУР6'!visitorscore)</f>
        <v>43</v>
      </c>
      <c r="AL5" s="27">
        <f t="array" ref="AL5">SUMIF('ТУР6'!home,AF5,'ТУР6'!visitorscore)+SUMIF('ТУР6'!visitor,AF5,'ТУР6'!homescore)</f>
        <v>57</v>
      </c>
      <c r="AM5" s="27">
        <f t="shared" si="2"/>
        <v>-14</v>
      </c>
      <c r="AN5" s="22">
        <f t="array" ref="AN5">AH5*Options!$B$2+AI5*Options!$B$3+AJ5*Options!$B$4+VLOOKUP(AF5,$E$4:$F$8,2,0)</f>
        <v>25</v>
      </c>
      <c r="AO5" s="28">
        <f t="shared" si="3"/>
        <v>2499860043</v>
      </c>
    </row>
    <row r="6">
      <c r="A6" s="12"/>
      <c r="B6" s="12"/>
      <c r="C6" s="29" t="s">
        <v>66</v>
      </c>
      <c r="D6" s="109" t="s">
        <v>48</v>
      </c>
      <c r="E6" s="31" t="s">
        <v>67</v>
      </c>
      <c r="G6" s="7"/>
      <c r="H6" s="7"/>
      <c r="I6" s="7"/>
      <c r="J6" s="7"/>
      <c r="K6" s="72"/>
      <c r="L6" s="72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Djack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10</v>
      </c>
      <c r="Y6" s="20">
        <f t="array" ref="Y6">VLOOKUP($U6,$AF$3:$AN$5,5,0)</f>
        <v>13</v>
      </c>
      <c r="Z6" s="20">
        <f t="array" ref="Z6">VLOOKUP($U6,$AF$3:$AN$5,6,0)</f>
        <v>43</v>
      </c>
      <c r="AA6" s="20">
        <f t="array" ref="AA6">VLOOKUP($U6,$AF$3:$AN$5,7,0)</f>
        <v>57</v>
      </c>
      <c r="AB6" s="20">
        <f t="array" ref="AB6">VLOOKUP($U6,$AF$3:$AN$5,8,0)</f>
        <v>-14</v>
      </c>
      <c r="AC6" s="20">
        <f t="array" ref="AC6">VLOOKUP($U6,$AF$3:$AN$5,9,0)</f>
        <v>25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2"/>
      <c r="L7" s="72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2"/>
      <c r="L8" s="72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2"/>
      <c r="L9" s="72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MBK</v>
      </c>
      <c r="F12" s="47" t="str">
        <f t="shared" ref="F12:F17" si="7">$E$5</f>
        <v>⁠NightLovell</v>
      </c>
      <c r="G12" s="40">
        <f t="shared" ref="G12:G53" si="8">SUM(K12)</f>
        <v>3</v>
      </c>
      <c r="H12" s="19"/>
      <c r="I12" s="40">
        <f t="shared" ref="I12:I18" si="9">SUM(L12)</f>
        <v>1</v>
      </c>
      <c r="J12" s="19"/>
      <c r="K12" s="47">
        <v>3.0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MBK  - (Чехия) ⁠NightLovell</v>
      </c>
      <c r="V12" s="12" t="str">
        <f t="shared" ref="V12:V53" si="11">TEXT(G12,"0")&amp;":"&amp;TEXT(I12,"0")</f>
        <v>3:1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MBK</v>
      </c>
      <c r="F13" s="47" t="str">
        <f t="shared" si="7"/>
        <v>⁠NightLovell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MBK  - (Чехия) ⁠NightLovell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MBK</v>
      </c>
      <c r="F14" s="47" t="str">
        <f t="shared" si="7"/>
        <v>⁠NightLovell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MBK  - (Чехия) ⁠NightLovell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Djack</v>
      </c>
      <c r="F15" s="47" t="str">
        <f t="shared" si="7"/>
        <v>⁠NightLovell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Djack  - (Чехия) ⁠NightLovell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Djack</v>
      </c>
      <c r="F16" s="47" t="str">
        <f t="shared" si="7"/>
        <v>⁠NightLovell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Djack  - (Чехия) ⁠NightLovell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Djack</v>
      </c>
      <c r="F17" s="47" t="str">
        <f t="shared" si="7"/>
        <v>⁠NightLovell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Djack  - (Чехия) ⁠NightLovell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Djack</v>
      </c>
      <c r="F18" s="47" t="str">
        <f t="shared" ref="F18:F23" si="15">$E$4</f>
        <v>MBK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Djack  - (Финляндия) MBK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Djack</v>
      </c>
      <c r="F19" s="47" t="str">
        <f t="shared" si="15"/>
        <v>MBK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Djack  - (Финляндия) MBK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Djack</v>
      </c>
      <c r="F20" s="47" t="str">
        <f t="shared" si="15"/>
        <v>MBK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Djack  - (Финляндия) MBK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⁠NightLovell</v>
      </c>
      <c r="F21" s="47" t="str">
        <f t="shared" si="15"/>
        <v>MBK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⁠NightLovell  - (Финляндия) MBK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⁠NightLovell</v>
      </c>
      <c r="F22" s="47" t="str">
        <f t="shared" si="15"/>
        <v>MBK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⁠NightLovell  - (Финляндия) MBK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⁠NightLovell</v>
      </c>
      <c r="F23" s="47" t="str">
        <f t="shared" si="15"/>
        <v>MBK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⁠NightLovell  - (Финляндия) MBK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⁠NightLovell</v>
      </c>
      <c r="F24" s="51" t="str">
        <f t="shared" ref="F24:F29" si="20">$E$6</f>
        <v>Djack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⁠NightLovell  - (Германия) Djack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⁠NightLovell</v>
      </c>
      <c r="F25" s="51" t="str">
        <f t="shared" si="20"/>
        <v>Djack</v>
      </c>
      <c r="G25" s="40">
        <f t="shared" si="8"/>
        <v>3</v>
      </c>
      <c r="H25" s="19"/>
      <c r="I25" s="40">
        <f t="shared" si="21"/>
        <v>1</v>
      </c>
      <c r="J25" s="19"/>
      <c r="K25" s="74">
        <v>3.0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⁠NightLovell  - (Германия) Djack</v>
      </c>
      <c r="V25" s="12" t="str">
        <f t="shared" si="11"/>
        <v>3:1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⁠NightLovell</v>
      </c>
      <c r="F26" s="51" t="str">
        <f t="shared" si="20"/>
        <v>Djack</v>
      </c>
      <c r="G26" s="75">
        <f t="shared" si="8"/>
        <v>3</v>
      </c>
      <c r="H26" s="19"/>
      <c r="I26" s="40">
        <f t="shared" si="21"/>
        <v>1</v>
      </c>
      <c r="J26" s="19"/>
      <c r="K26" s="47">
        <v>3.0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⁠NightLovell  - (Германия) Djack</v>
      </c>
      <c r="V26" s="12" t="str">
        <f t="shared" si="11"/>
        <v>3:1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MBK</v>
      </c>
      <c r="F27" s="51" t="str">
        <f t="shared" si="20"/>
        <v>Djack</v>
      </c>
      <c r="G27" s="40">
        <f t="shared" si="8"/>
        <v>3</v>
      </c>
      <c r="H27" s="19"/>
      <c r="I27" s="40">
        <f t="shared" si="21"/>
        <v>1</v>
      </c>
      <c r="J27" s="19"/>
      <c r="K27" s="47">
        <v>3.0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MBK  - (Германия) Djack</v>
      </c>
      <c r="V27" s="12" t="str">
        <f t="shared" si="11"/>
        <v>3:1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MBK</v>
      </c>
      <c r="F28" s="51" t="str">
        <f t="shared" si="20"/>
        <v>Djack</v>
      </c>
      <c r="G28" s="40">
        <f t="shared" si="8"/>
        <v>3</v>
      </c>
      <c r="H28" s="19"/>
      <c r="I28" s="40">
        <f t="shared" si="21"/>
        <v>1</v>
      </c>
      <c r="J28" s="19"/>
      <c r="K28" s="47">
        <v>3.0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MBK  - (Германия) Djack</v>
      </c>
      <c r="V28" s="12" t="str">
        <f t="shared" si="11"/>
        <v>3:1</v>
      </c>
      <c r="W28" s="12"/>
      <c r="X28" s="12"/>
      <c r="Y28" s="12"/>
      <c r="Z28" s="12"/>
      <c r="AA28" s="76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MBK</v>
      </c>
      <c r="F29" s="51" t="str">
        <f t="shared" si="20"/>
        <v>Djack</v>
      </c>
      <c r="G29" s="40">
        <f t="shared" si="8"/>
        <v>2</v>
      </c>
      <c r="H29" s="19"/>
      <c r="I29" s="40">
        <f t="shared" si="21"/>
        <v>3</v>
      </c>
      <c r="J29" s="19"/>
      <c r="K29" s="47">
        <v>2.0</v>
      </c>
      <c r="L29" s="47">
        <v>3.0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MBK  - (Германия) Djack</v>
      </c>
      <c r="V29" s="12" t="str">
        <f t="shared" si="11"/>
        <v>2:3</v>
      </c>
      <c r="W29" s="12"/>
      <c r="X29" s="12"/>
      <c r="Y29" s="12"/>
      <c r="Z29" s="12"/>
      <c r="AA29" s="76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MBK</v>
      </c>
      <c r="F30" s="47" t="str">
        <f t="shared" ref="F30:F35" si="25">$E$5</f>
        <v>⁠NightLovell</v>
      </c>
      <c r="G30" s="40">
        <f t="shared" si="8"/>
        <v>2</v>
      </c>
      <c r="H30" s="19"/>
      <c r="I30" s="40">
        <f t="shared" si="21"/>
        <v>3</v>
      </c>
      <c r="J30" s="19"/>
      <c r="K30" s="47">
        <v>2.0</v>
      </c>
      <c r="L30" s="47">
        <v>3.0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MBK  - (Чехия) ⁠NightLovell</v>
      </c>
      <c r="V30" s="12" t="str">
        <f t="shared" si="11"/>
        <v>2:3</v>
      </c>
      <c r="W30" s="12"/>
      <c r="X30" s="12"/>
      <c r="Y30" s="12"/>
      <c r="Z30" s="12"/>
      <c r="AA30" s="76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MBK</v>
      </c>
      <c r="F31" s="47" t="str">
        <f t="shared" si="25"/>
        <v>⁠NightLovell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MBK  - (Чехия) ⁠NightLovell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MBK</v>
      </c>
      <c r="F32" s="47" t="str">
        <f t="shared" si="25"/>
        <v>⁠NightLovell</v>
      </c>
      <c r="G32" s="40">
        <f t="shared" si="8"/>
        <v>3</v>
      </c>
      <c r="H32" s="19"/>
      <c r="I32" s="40">
        <f t="shared" si="26"/>
        <v>1</v>
      </c>
      <c r="J32" s="19"/>
      <c r="K32" s="47">
        <v>3.0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MBK  - (Чехия) ⁠NightLovell</v>
      </c>
      <c r="V32" s="12" t="str">
        <f t="shared" si="11"/>
        <v>3:1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Djack</v>
      </c>
      <c r="F33" s="47" t="str">
        <f t="shared" si="25"/>
        <v>⁠NightLovell</v>
      </c>
      <c r="G33" s="40">
        <f t="shared" si="8"/>
        <v>0</v>
      </c>
      <c r="H33" s="19"/>
      <c r="I33" s="40">
        <f t="shared" si="26"/>
        <v>1</v>
      </c>
      <c r="J33" s="19"/>
      <c r="K33" s="47">
        <v>0.0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Djack  - (Чехия) ⁠NightLovell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Djack</v>
      </c>
      <c r="F34" s="47" t="str">
        <f t="shared" si="25"/>
        <v>⁠NightLovell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Djack  - (Чехия) ⁠NightLovell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Djack</v>
      </c>
      <c r="F35" s="47" t="str">
        <f t="shared" si="25"/>
        <v>⁠NightLovell</v>
      </c>
      <c r="G35" s="40">
        <f t="shared" si="8"/>
        <v>3</v>
      </c>
      <c r="H35" s="19"/>
      <c r="I35" s="40">
        <f t="shared" si="26"/>
        <v>1</v>
      </c>
      <c r="J35" s="19"/>
      <c r="K35" s="47">
        <v>3.0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Djack  - (Чехия) ⁠NightLovell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Djack</v>
      </c>
      <c r="F36" s="47" t="str">
        <f t="shared" ref="F36:F41" si="30">$E$4</f>
        <v>MBK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Djack  - (Финляндия) MBK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Djack</v>
      </c>
      <c r="F37" s="47" t="str">
        <f t="shared" si="30"/>
        <v>MBK</v>
      </c>
      <c r="G37" s="40">
        <f t="shared" si="8"/>
        <v>3</v>
      </c>
      <c r="H37" s="19"/>
      <c r="I37" s="40">
        <f t="shared" si="31"/>
        <v>3</v>
      </c>
      <c r="J37" s="19"/>
      <c r="K37" s="47">
        <v>3.0</v>
      </c>
      <c r="L37" s="47">
        <v>3.0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Djack  - (Финляндия) MBK</v>
      </c>
      <c r="V37" s="12" t="str">
        <f t="shared" si="11"/>
        <v>3:3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Djack</v>
      </c>
      <c r="F38" s="47" t="str">
        <f t="shared" si="30"/>
        <v>MBK</v>
      </c>
      <c r="G38" s="40">
        <f t="shared" si="8"/>
        <v>0</v>
      </c>
      <c r="H38" s="19"/>
      <c r="I38" s="40">
        <f t="shared" si="31"/>
        <v>2</v>
      </c>
      <c r="J38" s="19"/>
      <c r="K38" s="47">
        <v>0.0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Djack  - (Финляндия) MBK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⁠NightLovell</v>
      </c>
      <c r="F39" s="47" t="str">
        <f t="shared" si="30"/>
        <v>MBK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⁠NightLovell  - (Финляндия) MBK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⁠NightLovell</v>
      </c>
      <c r="F40" s="47" t="str">
        <f t="shared" si="30"/>
        <v>MBK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⁠NightLovell  - (Финляндия) MBK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⁠NightLovell</v>
      </c>
      <c r="F41" s="47" t="str">
        <f t="shared" si="30"/>
        <v>MBK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⁠NightLovell  - (Финляндия) MBK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⁠NightLovell</v>
      </c>
      <c r="F42" s="47" t="str">
        <f t="shared" ref="F42:F47" si="35">$E$6</f>
        <v>Djack</v>
      </c>
      <c r="G42" s="40">
        <f t="shared" si="8"/>
        <v>3</v>
      </c>
      <c r="H42" s="19"/>
      <c r="I42" s="40">
        <f t="shared" si="31"/>
        <v>1</v>
      </c>
      <c r="J42" s="19"/>
      <c r="K42" s="47">
        <v>3.0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⁠NightLovell  - (Германия) Djack</v>
      </c>
      <c r="V42" s="12" t="str">
        <f t="shared" si="11"/>
        <v>3:1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⁠NightLovell</v>
      </c>
      <c r="F43" s="47" t="str">
        <f t="shared" si="35"/>
        <v>Djack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⁠NightLovell  - (Германия) Djack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⁠NightLovell</v>
      </c>
      <c r="F44" s="47" t="str">
        <f t="shared" si="35"/>
        <v>Djack</v>
      </c>
      <c r="G44" s="40">
        <f t="shared" si="8"/>
        <v>3</v>
      </c>
      <c r="H44" s="19"/>
      <c r="I44" s="40">
        <f t="shared" si="36"/>
        <v>1</v>
      </c>
      <c r="J44" s="19"/>
      <c r="K44" s="47">
        <v>3.0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⁠NightLovell  - (Германия) Djack</v>
      </c>
      <c r="V44" s="12" t="str">
        <f t="shared" si="11"/>
        <v>3:1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MBK</v>
      </c>
      <c r="F45" s="47" t="str">
        <f t="shared" si="35"/>
        <v>Djack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MBK  - (Германия) Djack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MBK</v>
      </c>
      <c r="F46" s="47" t="str">
        <f t="shared" si="35"/>
        <v>Djack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MBK  - (Германия) Djack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MBK</v>
      </c>
      <c r="F47" s="47" t="str">
        <f t="shared" si="35"/>
        <v>Djack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MBK  - (Германия) Djack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MBK</v>
      </c>
      <c r="F48" s="47" t="str">
        <f t="shared" ref="F48:F51" si="40">$E$5</f>
        <v>⁠NightLovell</v>
      </c>
      <c r="G48" s="40">
        <f t="shared" si="8"/>
        <v>2</v>
      </c>
      <c r="H48" s="19"/>
      <c r="I48" s="40">
        <f>SUM(L48)</f>
        <v>1</v>
      </c>
      <c r="J48" s="19"/>
      <c r="K48" s="47">
        <v>2.0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MBK  - (Чехия) ⁠NightLovell</v>
      </c>
      <c r="V48" s="12" t="str">
        <f t="shared" si="11"/>
        <v>2:1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MBK</v>
      </c>
      <c r="F49" s="47" t="str">
        <f t="shared" si="40"/>
        <v>⁠NightLovell</v>
      </c>
      <c r="G49" s="40">
        <f t="shared" si="8"/>
        <v>2</v>
      </c>
      <c r="H49" s="19"/>
      <c r="I49" s="40">
        <f t="shared" ref="I49:I53" si="41">SUM(L49,O49)</f>
        <v>3</v>
      </c>
      <c r="J49" s="19"/>
      <c r="K49" s="47">
        <v>2.0</v>
      </c>
      <c r="L49" s="47">
        <v>3.0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MBK  - (Чехия) ⁠NightLovell</v>
      </c>
      <c r="V49" s="12" t="str">
        <f t="shared" si="11"/>
        <v>2:3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Djack</v>
      </c>
      <c r="F50" s="47" t="str">
        <f t="shared" si="40"/>
        <v>⁠NightLovell</v>
      </c>
      <c r="G50" s="40">
        <f t="shared" si="8"/>
        <v>2</v>
      </c>
      <c r="H50" s="19"/>
      <c r="I50" s="40">
        <f t="shared" si="41"/>
        <v>3</v>
      </c>
      <c r="J50" s="19"/>
      <c r="K50" s="47">
        <v>2.0</v>
      </c>
      <c r="L50" s="47">
        <v>3.0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Djack  - (Чехия) ⁠NightLovell</v>
      </c>
      <c r="V50" s="12" t="str">
        <f t="shared" si="11"/>
        <v>2:3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Djack</v>
      </c>
      <c r="F51" s="47" t="str">
        <f t="shared" si="40"/>
        <v>⁠NightLovell</v>
      </c>
      <c r="G51" s="40">
        <f t="shared" si="8"/>
        <v>2</v>
      </c>
      <c r="H51" s="19"/>
      <c r="I51" s="40">
        <f t="shared" si="41"/>
        <v>1</v>
      </c>
      <c r="J51" s="19"/>
      <c r="K51" s="47">
        <v>2.0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Djack  - (Чехия) ⁠NightLovell</v>
      </c>
      <c r="V51" s="12" t="str">
        <f t="shared" si="11"/>
        <v>2:1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Djack</v>
      </c>
      <c r="F52" s="47" t="str">
        <f t="shared" ref="F52:F53" si="45">$E$4</f>
        <v>MBK</v>
      </c>
      <c r="G52" s="40">
        <f t="shared" si="8"/>
        <v>0</v>
      </c>
      <c r="H52" s="19"/>
      <c r="I52" s="40">
        <f t="shared" si="41"/>
        <v>1</v>
      </c>
      <c r="J52" s="19"/>
      <c r="K52" s="47">
        <v>0.0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Djack  - (Финляндия) MBK</v>
      </c>
      <c r="V52" s="12" t="str">
        <f t="shared" si="11"/>
        <v>0:1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Djack</v>
      </c>
      <c r="F53" s="47" t="str">
        <f t="shared" si="45"/>
        <v>MBK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Djack  - (Финляндия) MBK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8"/>
      <c r="L226" s="78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8"/>
      <c r="L227" s="78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8"/>
      <c r="L228" s="78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8"/>
      <c r="L229" s="78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8"/>
      <c r="L230" s="78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8"/>
      <c r="L231" s="78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8"/>
      <c r="L232" s="78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8"/>
      <c r="L233" s="78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8"/>
      <c r="L234" s="78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8"/>
      <c r="L235" s="78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8"/>
      <c r="L236" s="78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8"/>
      <c r="L237" s="78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8"/>
      <c r="L238" s="78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8"/>
      <c r="L239" s="78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8"/>
      <c r="L240" s="78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8"/>
      <c r="L241" s="78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8"/>
      <c r="L242" s="78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8"/>
      <c r="L243" s="78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8"/>
      <c r="L244" s="78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8"/>
      <c r="L245" s="78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8"/>
      <c r="L246" s="78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8"/>
      <c r="L247" s="78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8"/>
      <c r="L248" s="78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8"/>
      <c r="L249" s="78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8"/>
      <c r="L250" s="78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8"/>
      <c r="L251" s="78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8"/>
      <c r="L252" s="78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8"/>
      <c r="L253" s="78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8"/>
      <c r="L254" s="78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8"/>
      <c r="L255" s="78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8"/>
      <c r="L256" s="78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8"/>
      <c r="L257" s="78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8"/>
      <c r="L258" s="78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8"/>
      <c r="L259" s="78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8"/>
      <c r="L260" s="78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8"/>
      <c r="L261" s="78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8"/>
      <c r="L262" s="78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8"/>
      <c r="L263" s="78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8"/>
      <c r="L264" s="78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8"/>
      <c r="L265" s="78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8"/>
      <c r="L266" s="78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8"/>
      <c r="L267" s="78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8"/>
      <c r="L268" s="78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8"/>
      <c r="L269" s="78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8"/>
      <c r="L270" s="78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8"/>
      <c r="L271" s="78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8"/>
      <c r="L272" s="78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8"/>
      <c r="L273" s="78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8"/>
      <c r="L274" s="78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8"/>
      <c r="L275" s="78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8"/>
      <c r="L276" s="78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8"/>
      <c r="L277" s="78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8"/>
      <c r="L278" s="78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8"/>
      <c r="L279" s="78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8"/>
      <c r="L280" s="78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8"/>
      <c r="L281" s="78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8"/>
      <c r="L282" s="78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8"/>
      <c r="L283" s="78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8"/>
      <c r="L284" s="78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8"/>
      <c r="L285" s="78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8"/>
      <c r="L286" s="78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8"/>
      <c r="L287" s="78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8"/>
      <c r="L288" s="78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8"/>
      <c r="L289" s="78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8"/>
      <c r="L290" s="78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8"/>
      <c r="L291" s="78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8"/>
      <c r="L292" s="78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8"/>
      <c r="L293" s="78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8"/>
      <c r="L294" s="78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8"/>
      <c r="L295" s="78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8"/>
      <c r="L296" s="78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8"/>
      <c r="L297" s="78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8"/>
      <c r="L298" s="78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8"/>
      <c r="L299" s="78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8"/>
      <c r="L300" s="78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8"/>
      <c r="L301" s="78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8"/>
      <c r="L302" s="78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8"/>
      <c r="L303" s="78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8"/>
      <c r="L304" s="78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8"/>
      <c r="L305" s="78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8"/>
      <c r="L306" s="78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8"/>
      <c r="L307" s="78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8"/>
      <c r="L308" s="78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8"/>
      <c r="L309" s="78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8"/>
      <c r="L310" s="78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8"/>
      <c r="L311" s="78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8"/>
      <c r="L312" s="78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8"/>
      <c r="L313" s="78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8"/>
      <c r="L314" s="78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8"/>
      <c r="L315" s="78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8"/>
      <c r="L316" s="78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8"/>
      <c r="L317" s="78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8"/>
      <c r="L318" s="78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8"/>
      <c r="L319" s="78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8"/>
      <c r="L320" s="78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8"/>
      <c r="L321" s="78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8"/>
      <c r="L322" s="78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8"/>
      <c r="L323" s="78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8"/>
      <c r="L324" s="78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8"/>
      <c r="L325" s="78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8"/>
      <c r="L326" s="78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8"/>
      <c r="L327" s="78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8"/>
      <c r="L328" s="78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8"/>
      <c r="L329" s="78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8"/>
      <c r="L330" s="78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8"/>
      <c r="L331" s="78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8"/>
      <c r="L332" s="78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8"/>
      <c r="L333" s="78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8"/>
      <c r="L334" s="78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8"/>
      <c r="L335" s="78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8"/>
      <c r="L336" s="78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8"/>
      <c r="L337" s="78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8"/>
      <c r="L338" s="78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8"/>
      <c r="L339" s="78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8"/>
      <c r="L340" s="78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8"/>
      <c r="L341" s="78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8"/>
      <c r="L342" s="78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8"/>
      <c r="L343" s="78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8"/>
      <c r="L344" s="78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8"/>
      <c r="L345" s="78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8"/>
      <c r="L346" s="78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8"/>
      <c r="L347" s="78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8"/>
      <c r="L348" s="78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8"/>
      <c r="L349" s="78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8"/>
      <c r="L350" s="78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8"/>
      <c r="L351" s="78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8"/>
      <c r="L352" s="78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8"/>
      <c r="L353" s="78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8"/>
      <c r="L354" s="78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8"/>
      <c r="L355" s="78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8"/>
      <c r="L356" s="78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8"/>
      <c r="L357" s="78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8"/>
      <c r="L358" s="78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8"/>
      <c r="L359" s="78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8"/>
      <c r="L360" s="78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8"/>
      <c r="L361" s="78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8"/>
      <c r="L362" s="78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8"/>
      <c r="L363" s="78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8"/>
      <c r="L364" s="78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8"/>
      <c r="L365" s="78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8"/>
      <c r="L366" s="78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8"/>
      <c r="L367" s="78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8"/>
      <c r="L368" s="78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8"/>
      <c r="L369" s="78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8"/>
      <c r="L370" s="78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8"/>
      <c r="L371" s="78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8"/>
      <c r="L372" s="78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8"/>
      <c r="L373" s="78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8"/>
      <c r="L374" s="78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8"/>
      <c r="L375" s="78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8"/>
      <c r="L376" s="78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8"/>
      <c r="L377" s="78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8"/>
      <c r="L378" s="78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8"/>
      <c r="L379" s="78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8"/>
      <c r="L380" s="78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8"/>
      <c r="L381" s="78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8"/>
      <c r="L382" s="78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8"/>
      <c r="L383" s="78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8"/>
      <c r="L384" s="78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8"/>
      <c r="L385" s="78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8"/>
      <c r="L386" s="78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8"/>
      <c r="L387" s="78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8"/>
      <c r="L388" s="78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8"/>
      <c r="L389" s="78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8"/>
      <c r="L390" s="78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8"/>
      <c r="L391" s="78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8"/>
      <c r="L392" s="78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8"/>
      <c r="L393" s="78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8"/>
      <c r="L394" s="78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8"/>
      <c r="L395" s="78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8"/>
      <c r="L396" s="78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8"/>
      <c r="L397" s="78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8"/>
      <c r="L398" s="78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8"/>
      <c r="L399" s="78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8"/>
      <c r="L400" s="78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8"/>
      <c r="L401" s="78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8"/>
      <c r="L402" s="78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8"/>
      <c r="L403" s="78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8"/>
      <c r="L404" s="78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8"/>
      <c r="L405" s="78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8"/>
      <c r="L406" s="78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8"/>
      <c r="L407" s="78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8"/>
      <c r="L408" s="78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8"/>
      <c r="L409" s="78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8"/>
      <c r="L410" s="78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8"/>
      <c r="L411" s="78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8"/>
      <c r="L412" s="78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8"/>
      <c r="L413" s="78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8"/>
      <c r="L414" s="78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8"/>
      <c r="L415" s="78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8"/>
      <c r="L416" s="78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8"/>
      <c r="L417" s="78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8"/>
      <c r="L418" s="78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8"/>
      <c r="L419" s="78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8"/>
      <c r="L420" s="78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8"/>
      <c r="L421" s="78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8"/>
      <c r="L422" s="78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8"/>
      <c r="L423" s="78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8"/>
      <c r="L424" s="78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8"/>
      <c r="L425" s="78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8"/>
      <c r="L426" s="78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8"/>
      <c r="L427" s="78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8"/>
      <c r="L428" s="78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8"/>
      <c r="L429" s="78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8"/>
      <c r="L430" s="78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8"/>
      <c r="L431" s="78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8"/>
      <c r="L432" s="78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8"/>
      <c r="L433" s="78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8"/>
      <c r="L434" s="78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8"/>
      <c r="L435" s="78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8"/>
      <c r="L436" s="78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8"/>
      <c r="L437" s="78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8"/>
      <c r="L438" s="78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8"/>
      <c r="L439" s="78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8"/>
      <c r="L440" s="78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8"/>
      <c r="L441" s="78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8"/>
      <c r="L442" s="78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8"/>
      <c r="L443" s="78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8"/>
      <c r="L444" s="78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8"/>
      <c r="L445" s="78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8"/>
      <c r="L446" s="78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8"/>
      <c r="L447" s="78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8"/>
      <c r="L448" s="78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8"/>
      <c r="L449" s="78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8"/>
      <c r="L450" s="78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8"/>
      <c r="L451" s="78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8"/>
      <c r="L452" s="78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8"/>
      <c r="L453" s="78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8"/>
      <c r="L454" s="78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8"/>
      <c r="L455" s="78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8"/>
      <c r="L456" s="78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8"/>
      <c r="L457" s="78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8"/>
      <c r="L458" s="78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8"/>
      <c r="L459" s="78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8"/>
      <c r="L460" s="78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8"/>
      <c r="L461" s="78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8"/>
      <c r="L462" s="78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8"/>
      <c r="L463" s="78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8"/>
      <c r="L464" s="78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8"/>
      <c r="L465" s="78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8"/>
      <c r="L466" s="78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8"/>
      <c r="L467" s="78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8"/>
      <c r="L468" s="78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8"/>
      <c r="L469" s="78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8"/>
      <c r="L470" s="78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8"/>
      <c r="L471" s="78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8"/>
      <c r="L472" s="78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8"/>
      <c r="L473" s="78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8"/>
      <c r="L474" s="78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8"/>
      <c r="L475" s="78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8"/>
      <c r="L476" s="78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8"/>
      <c r="L477" s="78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8"/>
      <c r="L478" s="78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8"/>
      <c r="L479" s="78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8"/>
      <c r="L480" s="78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8"/>
      <c r="L481" s="78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8"/>
      <c r="L482" s="78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8"/>
      <c r="L483" s="78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8"/>
      <c r="L484" s="78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8"/>
      <c r="L485" s="78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8"/>
      <c r="L486" s="78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8"/>
      <c r="L487" s="78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8"/>
      <c r="L488" s="78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8"/>
      <c r="L489" s="78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8"/>
      <c r="L490" s="78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8"/>
      <c r="L491" s="78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8"/>
      <c r="L492" s="78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8"/>
      <c r="L493" s="78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8"/>
      <c r="L494" s="78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8"/>
      <c r="L495" s="78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8"/>
      <c r="L496" s="78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8"/>
      <c r="L497" s="78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8"/>
      <c r="L498" s="78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8"/>
      <c r="L499" s="78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8"/>
      <c r="L500" s="78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8"/>
      <c r="L501" s="78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8"/>
      <c r="L502" s="78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8"/>
      <c r="L503" s="78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8"/>
      <c r="L504" s="78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8"/>
      <c r="L505" s="78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8"/>
      <c r="L506" s="78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8"/>
      <c r="L507" s="78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8"/>
      <c r="L508" s="78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8"/>
      <c r="L509" s="78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8"/>
      <c r="L510" s="78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8"/>
      <c r="L511" s="78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8"/>
      <c r="L512" s="78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8"/>
      <c r="L513" s="78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8"/>
      <c r="L514" s="78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8"/>
      <c r="L515" s="78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8"/>
      <c r="L516" s="78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8"/>
      <c r="L517" s="78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8"/>
      <c r="L518" s="78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8"/>
      <c r="L519" s="78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8"/>
      <c r="L520" s="78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8"/>
      <c r="L521" s="78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8"/>
      <c r="L522" s="78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8"/>
      <c r="L523" s="78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8"/>
      <c r="L524" s="78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8"/>
      <c r="L525" s="78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8"/>
      <c r="L526" s="78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8"/>
      <c r="L527" s="78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8"/>
      <c r="L528" s="78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8"/>
      <c r="L529" s="78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8"/>
      <c r="L530" s="78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8"/>
      <c r="L531" s="78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8"/>
      <c r="L532" s="78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8"/>
      <c r="L533" s="78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8"/>
      <c r="L534" s="78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8"/>
      <c r="L535" s="78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8"/>
      <c r="L536" s="78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8"/>
      <c r="L537" s="78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8"/>
      <c r="L538" s="78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8"/>
      <c r="L539" s="78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8"/>
      <c r="L540" s="78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8"/>
      <c r="L541" s="78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8"/>
      <c r="L542" s="78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8"/>
      <c r="L543" s="78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8"/>
      <c r="L544" s="78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8"/>
      <c r="L545" s="78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8"/>
      <c r="L546" s="78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8"/>
      <c r="L547" s="78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8"/>
      <c r="L548" s="78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8"/>
      <c r="L549" s="78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8"/>
      <c r="L550" s="78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8"/>
      <c r="L551" s="78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8"/>
      <c r="L552" s="78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8"/>
      <c r="L553" s="78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8"/>
      <c r="L554" s="78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8"/>
      <c r="L555" s="78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8"/>
      <c r="L556" s="78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8"/>
      <c r="L557" s="78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8"/>
      <c r="L558" s="78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8"/>
      <c r="L559" s="78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8"/>
      <c r="L560" s="78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8"/>
      <c r="L561" s="78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8"/>
      <c r="L562" s="78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8"/>
      <c r="L563" s="78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8"/>
      <c r="L564" s="78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8"/>
      <c r="L565" s="78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8"/>
      <c r="L566" s="78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8"/>
      <c r="L567" s="78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8"/>
      <c r="L568" s="78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8"/>
      <c r="L569" s="78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8"/>
      <c r="L570" s="78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8"/>
      <c r="L571" s="78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8"/>
      <c r="L572" s="78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8"/>
      <c r="L573" s="78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8"/>
      <c r="L574" s="78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8"/>
      <c r="L575" s="78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8"/>
      <c r="L576" s="78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8"/>
      <c r="L577" s="78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8"/>
      <c r="L578" s="78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8"/>
      <c r="L579" s="78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8"/>
      <c r="L580" s="78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8"/>
      <c r="L581" s="78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8"/>
      <c r="L582" s="78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8"/>
      <c r="L583" s="78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8"/>
      <c r="L584" s="78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8"/>
      <c r="L585" s="78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8"/>
      <c r="L586" s="78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8"/>
      <c r="L587" s="78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8"/>
      <c r="L588" s="78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8"/>
      <c r="L589" s="78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8"/>
      <c r="L590" s="78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8"/>
      <c r="L591" s="78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8"/>
      <c r="L592" s="78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8"/>
      <c r="L593" s="78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8"/>
      <c r="L594" s="78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8"/>
      <c r="L595" s="78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8"/>
      <c r="L596" s="78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8"/>
      <c r="L597" s="78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8"/>
      <c r="L598" s="78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8"/>
      <c r="L599" s="78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8"/>
      <c r="L600" s="78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8"/>
      <c r="L601" s="78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8"/>
      <c r="L602" s="78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8"/>
      <c r="L603" s="78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8"/>
      <c r="L604" s="78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8"/>
      <c r="L605" s="78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8"/>
      <c r="L606" s="78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8"/>
      <c r="L607" s="78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8"/>
      <c r="L608" s="78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8"/>
      <c r="L609" s="78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8"/>
      <c r="L610" s="78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8"/>
      <c r="L611" s="78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8"/>
      <c r="L612" s="78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8"/>
      <c r="L613" s="78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8"/>
      <c r="L614" s="78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8"/>
      <c r="L615" s="78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8"/>
      <c r="L616" s="78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8"/>
      <c r="L617" s="78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8"/>
      <c r="L618" s="78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8"/>
      <c r="L619" s="78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8"/>
      <c r="L620" s="78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8"/>
      <c r="L621" s="78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8"/>
      <c r="L622" s="78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8"/>
      <c r="L623" s="78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8"/>
      <c r="L624" s="78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8"/>
      <c r="L625" s="78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8"/>
      <c r="L626" s="78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8"/>
      <c r="L627" s="78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8"/>
      <c r="L628" s="78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8"/>
      <c r="L629" s="78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8"/>
      <c r="L630" s="78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8"/>
      <c r="L631" s="78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8"/>
      <c r="L632" s="78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8"/>
      <c r="L633" s="78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8"/>
      <c r="L634" s="78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8"/>
      <c r="L635" s="78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8"/>
      <c r="L636" s="78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8"/>
      <c r="L637" s="78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8"/>
      <c r="L638" s="78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8"/>
      <c r="L639" s="78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8"/>
      <c r="L640" s="78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8"/>
      <c r="L641" s="78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8"/>
      <c r="L642" s="78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8"/>
      <c r="L643" s="78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8"/>
      <c r="L644" s="78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8"/>
      <c r="L645" s="78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8"/>
      <c r="L646" s="78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8"/>
      <c r="L647" s="78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8"/>
      <c r="L648" s="78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8"/>
      <c r="L649" s="78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8"/>
      <c r="L650" s="78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8"/>
      <c r="L651" s="78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8"/>
      <c r="L652" s="78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8"/>
      <c r="L653" s="78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8"/>
      <c r="L654" s="78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8"/>
      <c r="L655" s="78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8"/>
      <c r="L656" s="78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8"/>
      <c r="L657" s="78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8"/>
      <c r="L658" s="78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8"/>
      <c r="L659" s="78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8"/>
      <c r="L660" s="78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8"/>
      <c r="L661" s="78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8"/>
      <c r="L662" s="78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8"/>
      <c r="L663" s="78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8"/>
      <c r="L664" s="78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8"/>
      <c r="L665" s="78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8"/>
      <c r="L666" s="78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8"/>
      <c r="L667" s="78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8"/>
      <c r="L668" s="78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8"/>
      <c r="L669" s="78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8"/>
      <c r="L670" s="78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8"/>
      <c r="L671" s="78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8"/>
      <c r="L672" s="78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8"/>
      <c r="L673" s="78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8"/>
      <c r="L674" s="78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8"/>
      <c r="L675" s="78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8"/>
      <c r="L676" s="78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8"/>
      <c r="L677" s="78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8"/>
      <c r="L678" s="78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8"/>
      <c r="L679" s="78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8"/>
      <c r="L680" s="78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8"/>
      <c r="L681" s="78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8"/>
      <c r="L682" s="78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8"/>
      <c r="L683" s="78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8"/>
      <c r="L684" s="78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8"/>
      <c r="L685" s="78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8"/>
      <c r="L686" s="78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8"/>
      <c r="L687" s="78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8"/>
      <c r="L688" s="78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8"/>
      <c r="L689" s="78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8"/>
      <c r="L690" s="78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8"/>
      <c r="L691" s="78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8"/>
      <c r="L692" s="78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8"/>
      <c r="L693" s="78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8"/>
      <c r="L694" s="78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8"/>
      <c r="L695" s="78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8"/>
      <c r="L696" s="78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8"/>
      <c r="L697" s="78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8"/>
      <c r="L698" s="78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8"/>
      <c r="L699" s="78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8"/>
      <c r="L700" s="78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8"/>
      <c r="L701" s="78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8"/>
      <c r="L702" s="78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8"/>
      <c r="L703" s="78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8"/>
      <c r="L704" s="78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8"/>
      <c r="L705" s="78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8"/>
      <c r="L706" s="78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8"/>
      <c r="L707" s="78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8"/>
      <c r="L708" s="78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8"/>
      <c r="L709" s="78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8"/>
      <c r="L710" s="78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8"/>
      <c r="L711" s="78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8"/>
      <c r="L712" s="78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8"/>
      <c r="L713" s="78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8"/>
      <c r="L714" s="78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8"/>
      <c r="L715" s="78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8"/>
      <c r="L716" s="78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8"/>
      <c r="L717" s="78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8"/>
      <c r="L718" s="78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8"/>
      <c r="L719" s="78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8"/>
      <c r="L720" s="78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8"/>
      <c r="L721" s="78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8"/>
      <c r="L722" s="78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8"/>
      <c r="L723" s="78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8"/>
      <c r="L724" s="78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8"/>
      <c r="L725" s="78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8"/>
      <c r="L726" s="78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8"/>
      <c r="L727" s="78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8"/>
      <c r="L728" s="78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8"/>
      <c r="L729" s="78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8"/>
      <c r="L730" s="78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8"/>
      <c r="L731" s="78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8"/>
      <c r="L732" s="78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8"/>
      <c r="L733" s="78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8"/>
      <c r="L734" s="78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8"/>
      <c r="L735" s="78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8"/>
      <c r="L736" s="78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8"/>
      <c r="L737" s="78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8"/>
      <c r="L738" s="78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8"/>
      <c r="L739" s="78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8"/>
      <c r="L740" s="78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8"/>
      <c r="L741" s="78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8"/>
      <c r="L742" s="78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8"/>
      <c r="L743" s="78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8"/>
      <c r="L744" s="78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8"/>
      <c r="L745" s="78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8"/>
      <c r="L746" s="78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8"/>
      <c r="L747" s="78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8"/>
      <c r="L748" s="78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8"/>
      <c r="L749" s="78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8"/>
      <c r="L750" s="78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8"/>
      <c r="L751" s="78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8"/>
      <c r="L752" s="78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8"/>
      <c r="L753" s="78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8"/>
      <c r="L754" s="78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8"/>
      <c r="L755" s="78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8"/>
      <c r="L756" s="78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8"/>
      <c r="L757" s="78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8"/>
      <c r="L758" s="78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8"/>
      <c r="L759" s="78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8"/>
      <c r="L760" s="78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8"/>
      <c r="L761" s="78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8"/>
      <c r="L762" s="78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8"/>
      <c r="L763" s="78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8"/>
      <c r="L764" s="78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8"/>
      <c r="L765" s="78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8"/>
      <c r="L766" s="78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8"/>
      <c r="L767" s="78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8"/>
      <c r="L768" s="78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8"/>
      <c r="L769" s="78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8"/>
      <c r="L770" s="78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8"/>
      <c r="L771" s="78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8"/>
      <c r="L772" s="78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8"/>
      <c r="L773" s="78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8"/>
      <c r="L774" s="78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8"/>
      <c r="L775" s="78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8"/>
      <c r="L776" s="78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8"/>
      <c r="L777" s="78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8"/>
      <c r="L778" s="78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8"/>
      <c r="L779" s="78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8"/>
      <c r="L780" s="78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8"/>
      <c r="L781" s="78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8"/>
      <c r="L782" s="78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8"/>
      <c r="L783" s="78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8"/>
      <c r="L784" s="78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8"/>
      <c r="L785" s="78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8"/>
      <c r="L786" s="78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8"/>
      <c r="L787" s="78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8"/>
      <c r="L788" s="78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8"/>
      <c r="L789" s="78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8"/>
      <c r="L790" s="78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8"/>
      <c r="L791" s="78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8"/>
      <c r="L792" s="78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8"/>
      <c r="L793" s="78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8"/>
      <c r="L794" s="78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8"/>
      <c r="L795" s="78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8"/>
      <c r="L796" s="78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8"/>
      <c r="L797" s="78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8"/>
      <c r="L798" s="78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8"/>
      <c r="L799" s="78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8"/>
      <c r="L800" s="78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8"/>
      <c r="L801" s="78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8"/>
      <c r="L802" s="78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8"/>
      <c r="L803" s="78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8"/>
      <c r="L804" s="78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8"/>
      <c r="L805" s="78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8"/>
      <c r="L806" s="78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8"/>
      <c r="L807" s="78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8"/>
      <c r="L808" s="78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8"/>
      <c r="L809" s="78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8"/>
      <c r="L810" s="78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8"/>
      <c r="L811" s="78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8"/>
      <c r="L812" s="78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8"/>
      <c r="L813" s="78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8"/>
      <c r="L814" s="78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8"/>
      <c r="L815" s="78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8"/>
      <c r="L816" s="78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8"/>
      <c r="L817" s="78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8"/>
      <c r="L818" s="78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8"/>
      <c r="L819" s="78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8"/>
      <c r="L820" s="78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8"/>
      <c r="L821" s="78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8"/>
      <c r="L822" s="78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8"/>
      <c r="L823" s="78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8"/>
      <c r="L824" s="78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8"/>
      <c r="L825" s="78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8"/>
      <c r="L826" s="78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8"/>
      <c r="L827" s="78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8"/>
      <c r="L828" s="78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8"/>
      <c r="L829" s="78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8"/>
      <c r="L830" s="78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8"/>
      <c r="L831" s="78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8"/>
      <c r="L832" s="78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8"/>
      <c r="L833" s="78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8"/>
      <c r="L834" s="78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8"/>
      <c r="L835" s="78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8"/>
      <c r="L836" s="78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8"/>
      <c r="L837" s="78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8"/>
      <c r="L838" s="78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8"/>
      <c r="L839" s="78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8"/>
      <c r="L840" s="78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8"/>
      <c r="L841" s="78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8"/>
      <c r="L842" s="78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8"/>
      <c r="L843" s="78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8"/>
      <c r="L844" s="78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8"/>
      <c r="L845" s="78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8"/>
      <c r="L846" s="78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8"/>
      <c r="L847" s="78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8"/>
      <c r="L848" s="78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8"/>
      <c r="L849" s="78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8"/>
      <c r="L850" s="78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8"/>
      <c r="L851" s="78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8"/>
      <c r="L852" s="78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8"/>
      <c r="L853" s="78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8"/>
      <c r="L854" s="78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8"/>
      <c r="L855" s="78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8"/>
      <c r="L856" s="78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8"/>
      <c r="L857" s="78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8"/>
      <c r="L858" s="78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8"/>
      <c r="L859" s="78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8"/>
      <c r="L860" s="78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8"/>
      <c r="L861" s="78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8"/>
      <c r="L862" s="78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8"/>
      <c r="L863" s="78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8"/>
      <c r="L864" s="78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8"/>
      <c r="L865" s="78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8"/>
      <c r="L866" s="78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8"/>
      <c r="L867" s="78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8"/>
      <c r="L868" s="78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8"/>
      <c r="L869" s="78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8"/>
      <c r="L870" s="78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8"/>
      <c r="L871" s="78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8"/>
      <c r="L872" s="78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8"/>
      <c r="L873" s="78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8"/>
      <c r="L874" s="78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8"/>
      <c r="L875" s="78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8"/>
      <c r="L876" s="78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8"/>
      <c r="L877" s="78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8"/>
      <c r="L878" s="78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8"/>
      <c r="L879" s="78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8"/>
      <c r="L880" s="78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8"/>
      <c r="L881" s="78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8"/>
      <c r="L882" s="78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8"/>
      <c r="L883" s="78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8"/>
      <c r="L884" s="78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8"/>
      <c r="L885" s="78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8"/>
      <c r="L886" s="78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8"/>
      <c r="L887" s="78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8"/>
      <c r="L888" s="78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8"/>
      <c r="L889" s="78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8"/>
      <c r="L890" s="78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8"/>
      <c r="L891" s="78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8"/>
      <c r="L892" s="78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8"/>
      <c r="L893" s="78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8"/>
      <c r="L894" s="78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8"/>
      <c r="L895" s="78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8"/>
      <c r="L896" s="78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8"/>
      <c r="L897" s="78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8"/>
      <c r="L898" s="78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8"/>
      <c r="L899" s="78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8"/>
      <c r="L900" s="78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8"/>
      <c r="L901" s="78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8"/>
      <c r="L902" s="78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8"/>
      <c r="L903" s="78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8"/>
      <c r="L904" s="78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8"/>
      <c r="L905" s="78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8"/>
      <c r="L906" s="78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8"/>
      <c r="L907" s="78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8"/>
      <c r="L908" s="78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8"/>
      <c r="L909" s="78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8"/>
      <c r="L910" s="78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8"/>
      <c r="L911" s="78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8"/>
      <c r="L912" s="78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8"/>
      <c r="L913" s="78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8"/>
      <c r="L914" s="78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8"/>
      <c r="L915" s="78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8"/>
      <c r="L916" s="78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8"/>
      <c r="L917" s="78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8"/>
      <c r="L918" s="78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8"/>
      <c r="L919" s="78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8"/>
      <c r="L920" s="78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8"/>
      <c r="L921" s="78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8"/>
      <c r="L922" s="78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8"/>
      <c r="L923" s="78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8"/>
      <c r="L924" s="78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8"/>
      <c r="L925" s="78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8"/>
      <c r="L926" s="78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8"/>
      <c r="L927" s="78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8"/>
      <c r="L928" s="78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8"/>
      <c r="L929" s="78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8"/>
      <c r="L930" s="78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8"/>
      <c r="L931" s="78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8"/>
      <c r="L932" s="78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8"/>
      <c r="L933" s="78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8"/>
      <c r="L934" s="78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8"/>
      <c r="L935" s="78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8"/>
      <c r="L936" s="78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8"/>
      <c r="L937" s="78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8"/>
      <c r="L938" s="78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8"/>
      <c r="L939" s="78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8"/>
      <c r="L940" s="78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8"/>
      <c r="L941" s="78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8"/>
      <c r="L942" s="78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8"/>
      <c r="L943" s="78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8"/>
      <c r="L944" s="78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8"/>
      <c r="L945" s="78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8"/>
      <c r="L946" s="78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8"/>
      <c r="L947" s="78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8"/>
      <c r="L948" s="78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8"/>
      <c r="L949" s="78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8"/>
      <c r="L950" s="78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8"/>
      <c r="L951" s="78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8"/>
      <c r="L952" s="78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8"/>
      <c r="L953" s="78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8"/>
      <c r="L954" s="78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8"/>
      <c r="L955" s="78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8"/>
      <c r="L956" s="78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8"/>
      <c r="L957" s="78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8"/>
      <c r="L958" s="78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8"/>
      <c r="L959" s="78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8"/>
      <c r="L960" s="78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8"/>
      <c r="L961" s="78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8"/>
      <c r="L962" s="78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8"/>
      <c r="L963" s="78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8"/>
      <c r="L964" s="78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8"/>
      <c r="L965" s="78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8"/>
      <c r="L966" s="78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8"/>
      <c r="L967" s="78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8"/>
      <c r="L968" s="78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8"/>
      <c r="L969" s="78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8"/>
      <c r="L970" s="78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8"/>
      <c r="L971" s="78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8"/>
      <c r="L972" s="78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8"/>
      <c r="L973" s="78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8"/>
      <c r="L974" s="78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8"/>
      <c r="L975" s="78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8"/>
      <c r="L976" s="78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8"/>
      <c r="L977" s="78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8"/>
      <c r="L978" s="78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8"/>
      <c r="L979" s="78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8"/>
      <c r="L980" s="78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8"/>
      <c r="L981" s="78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8"/>
      <c r="L982" s="78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8"/>
      <c r="L983" s="78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8"/>
      <c r="L984" s="78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9"/>
      <c r="L985" s="79"/>
      <c r="T985" s="59"/>
    </row>
    <row r="986" ht="15.75" customHeight="1">
      <c r="K986" s="79"/>
      <c r="L986" s="79"/>
      <c r="T986" s="59"/>
    </row>
    <row r="987" ht="15.75" customHeight="1">
      <c r="K987" s="79"/>
      <c r="L987" s="79"/>
      <c r="T987" s="59"/>
    </row>
    <row r="988" ht="15.75" customHeight="1">
      <c r="K988" s="79"/>
      <c r="L988" s="79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1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45661</v>
      </c>
      <c r="G1" s="7"/>
      <c r="H1" s="7"/>
      <c r="I1" s="7"/>
      <c r="J1" s="7"/>
      <c r="K1" s="72"/>
      <c r="L1" s="72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2"/>
      <c r="L2" s="72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45661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2"/>
      <c r="L3" s="72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12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7</v>
      </c>
      <c r="AJ3" s="27">
        <f t="array" ref="AJ3">SUM(('ТУР7'!home=AF3)*('ТУР7'!homescore&lt;'ТУР7'!visitorscore),('ТУР7'!visitor=AF3)*('ТУР7'!visitorscore&lt;'ТУР7'!homescore))</f>
        <v>9</v>
      </c>
      <c r="AK3" s="22">
        <f t="array" ref="AK3">SUMIF('ТУР7'!home,AF3,'ТУР7'!homescore)+SUMIF('ТУР7'!visitor,AF3,'ТУР7'!visitorscore)</f>
        <v>44</v>
      </c>
      <c r="AL3" s="27">
        <f t="array" ref="AL3">SUMIF('ТУР7'!home,AF3,'ТУР7'!visitorscore)+SUMIF('ТУР7'!visitor,AF3,'ТУР7'!homescore)</f>
        <v>40</v>
      </c>
      <c r="AM3" s="27">
        <f t="shared" ref="AM3:AM5" si="2">AK3-AL3</f>
        <v>4</v>
      </c>
      <c r="AN3" s="22">
        <f t="array" ref="AN3">AH3*Options!$B$2+AI3*Options!$B$3+AJ3*Options!$B$4+VLOOKUP(AF3,$E$4:$F$8,2,0)</f>
        <v>43</v>
      </c>
      <c r="AO3" s="28">
        <f t="shared" ref="AO3:AO5" si="3">AK3+AM3*10000+AN3*100000000</f>
        <v>4300040044</v>
      </c>
    </row>
    <row r="4">
      <c r="A4" s="12"/>
      <c r="B4" s="12"/>
      <c r="C4" s="29" t="s">
        <v>62</v>
      </c>
      <c r="D4" s="109" t="s">
        <v>53</v>
      </c>
      <c r="E4" s="132" t="s">
        <v>63</v>
      </c>
      <c r="G4" s="7"/>
      <c r="H4" s="7"/>
      <c r="I4" s="7"/>
      <c r="J4" s="7"/>
      <c r="K4" s="72"/>
      <c r="L4" s="72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⁠NightLovell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8</v>
      </c>
      <c r="Y4" s="20">
        <f t="array" ref="Y4">VLOOKUP($U4,$AF$3:$AN$5,5,0)</f>
        <v>7</v>
      </c>
      <c r="Z4" s="20">
        <f t="array" ref="Z4">VLOOKUP($U4,$AF$3:$AN$5,6,0)</f>
        <v>48</v>
      </c>
      <c r="AA4" s="20">
        <f t="array" ref="AA4">VLOOKUP($U4,$AF$3:$AN$5,7,0)</f>
        <v>39</v>
      </c>
      <c r="AB4" s="20">
        <f t="array" ref="AB4">VLOOKUP($U4,$AF$3:$AN$5,8,0)</f>
        <v>9</v>
      </c>
      <c r="AC4" s="20">
        <f t="array" ref="AC4">VLOOKUP($U4,$AF$3:$AN$5,9,0)</f>
        <v>47</v>
      </c>
      <c r="AD4" s="28"/>
      <c r="AE4" s="12"/>
      <c r="AF4" s="26" t="str">
        <f t="shared" si="1"/>
        <v>⁠NightLovell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13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8</v>
      </c>
      <c r="AJ4" s="27">
        <f t="array" ref="AJ4">SUM(('ТУР7'!home=AF4)*('ТУР7'!homescore&lt;'ТУР7'!visitorscore),('ТУР7'!visitor=AF4)*('ТУР7'!visitorscore&lt;'ТУР7'!homescore))</f>
        <v>7</v>
      </c>
      <c r="AK4" s="22">
        <f t="array" ref="AK4">SUMIF('ТУР7'!home,AF4,'ТУР7'!homescore)+SUMIF('ТУР7'!visitor,AF4,'ТУР7'!visitorscore)</f>
        <v>48</v>
      </c>
      <c r="AL4" s="27">
        <f t="array" ref="AL4">SUMIF('ТУР7'!home,AF4,'ТУР7'!visitorscore)+SUMIF('ТУР7'!visitor,AF4,'ТУР7'!homescore)</f>
        <v>39</v>
      </c>
      <c r="AM4" s="27">
        <f t="shared" si="2"/>
        <v>9</v>
      </c>
      <c r="AN4" s="22">
        <f t="array" ref="AN4">AH4*Options!$B$2+AI4*Options!$B$3+AJ4*Options!$B$4+VLOOKUP(AF4,$E$4:$F$8,2,0)</f>
        <v>47</v>
      </c>
      <c r="AO4" s="28">
        <f t="shared" si="3"/>
        <v>4700090048</v>
      </c>
    </row>
    <row r="5">
      <c r="A5" s="12"/>
      <c r="B5" s="12"/>
      <c r="C5" s="29" t="s">
        <v>64</v>
      </c>
      <c r="D5" s="109" t="s">
        <v>25</v>
      </c>
      <c r="E5" s="133" t="s">
        <v>65</v>
      </c>
      <c r="F5" s="7"/>
      <c r="G5" s="7"/>
      <c r="H5" s="7"/>
      <c r="I5" s="7"/>
      <c r="J5" s="7"/>
      <c r="K5" s="72"/>
      <c r="L5" s="72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MBK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7</v>
      </c>
      <c r="Y5" s="20">
        <f t="array" ref="Y5">VLOOKUP($U5,$AF$3:$AN$5,5,0)</f>
        <v>9</v>
      </c>
      <c r="Z5" s="20">
        <f t="array" ref="Z5">VLOOKUP($U5,$AF$3:$AN$5,6,0)</f>
        <v>44</v>
      </c>
      <c r="AA5" s="20">
        <f t="array" ref="AA5">VLOOKUP($U5,$AF$3:$AN$5,7,0)</f>
        <v>40</v>
      </c>
      <c r="AB5" s="20">
        <f t="array" ref="AB5">VLOOKUP($U5,$AF$3:$AN$5,8,0)</f>
        <v>4</v>
      </c>
      <c r="AC5" s="20">
        <f t="array" ref="AC5">VLOOKUP($U5,$AF$3:$AN$5,9,0)</f>
        <v>43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3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13</v>
      </c>
      <c r="AJ5" s="27">
        <f t="array" ref="AJ5">SUM(('ТУР7'!home=AF5)*('ТУР7'!homescore&lt;'ТУР7'!visitorscore),('ТУР7'!visitor=AF5)*('ТУР7'!visitorscore&lt;'ТУР7'!homescore))</f>
        <v>12</v>
      </c>
      <c r="AK5" s="22">
        <f t="array" ref="AK5">SUMIF('ТУР7'!home,AF5,'ТУР7'!homescore)+SUMIF('ТУР7'!visitor,AF5,'ТУР7'!visitorscore)</f>
        <v>38</v>
      </c>
      <c r="AL5" s="27">
        <f t="array" ref="AL5">SUMIF('ТУР7'!home,AF5,'ТУР7'!visitorscore)+SUMIF('ТУР7'!visitor,AF5,'ТУР7'!homescore)</f>
        <v>51</v>
      </c>
      <c r="AM5" s="27">
        <f t="shared" si="2"/>
        <v>-13</v>
      </c>
      <c r="AN5" s="22">
        <f t="array" ref="AN5">AH5*Options!$B$2+AI5*Options!$B$3+AJ5*Options!$B$4+VLOOKUP(AF5,$E$4:$F$8,2,0)</f>
        <v>22</v>
      </c>
      <c r="AO5" s="28">
        <f t="shared" si="3"/>
        <v>2199870038</v>
      </c>
    </row>
    <row r="6">
      <c r="A6" s="12"/>
      <c r="B6" s="12"/>
      <c r="C6" s="29" t="s">
        <v>66</v>
      </c>
      <c r="D6" s="109" t="s">
        <v>28</v>
      </c>
      <c r="E6" s="31" t="s">
        <v>67</v>
      </c>
      <c r="G6" s="7"/>
      <c r="H6" s="7"/>
      <c r="I6" s="7"/>
      <c r="J6" s="7"/>
      <c r="K6" s="72"/>
      <c r="L6" s="72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Djack</v>
      </c>
      <c r="V6" s="20">
        <f t="array" ref="V6">VLOOKUP($U6,$AF$3:$AN$5,2,0)</f>
        <v>28</v>
      </c>
      <c r="W6" s="20">
        <f t="array" ref="W6">VLOOKUP($U6,$AF$3:$AN$5,3,0)</f>
        <v>3</v>
      </c>
      <c r="X6" s="20">
        <f t="array" ref="X6">VLOOKUP($U6,$AF$3:$AN$5,4,0)</f>
        <v>13</v>
      </c>
      <c r="Y6" s="20">
        <f t="array" ref="Y6">VLOOKUP($U6,$AF$3:$AN$5,5,0)</f>
        <v>12</v>
      </c>
      <c r="Z6" s="20">
        <f t="array" ref="Z6">VLOOKUP($U6,$AF$3:$AN$5,6,0)</f>
        <v>38</v>
      </c>
      <c r="AA6" s="20">
        <f t="array" ref="AA6">VLOOKUP($U6,$AF$3:$AN$5,7,0)</f>
        <v>51</v>
      </c>
      <c r="AB6" s="20">
        <f t="array" ref="AB6">VLOOKUP($U6,$AF$3:$AN$5,8,0)</f>
        <v>-13</v>
      </c>
      <c r="AC6" s="20">
        <f t="array" ref="AC6">VLOOKUP($U6,$AF$3:$AN$5,9,0)</f>
        <v>22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2"/>
      <c r="L7" s="72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2"/>
      <c r="L8" s="72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2"/>
      <c r="L9" s="72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MBK</v>
      </c>
      <c r="F12" s="47" t="str">
        <f t="shared" ref="F12:F17" si="7">$E$5</f>
        <v>⁠NightLovell</v>
      </c>
      <c r="G12" s="40">
        <f t="shared" ref="G12:G53" si="8">SUM(K12)</f>
        <v>2</v>
      </c>
      <c r="H12" s="19"/>
      <c r="I12" s="40">
        <f t="shared" ref="I12:I18" si="9">SUM(L12)</f>
        <v>1</v>
      </c>
      <c r="J12" s="19"/>
      <c r="K12" s="47">
        <v>2.0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MBK  - (Канада) ⁠NightLovell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MBK</v>
      </c>
      <c r="F13" s="47" t="str">
        <f t="shared" si="7"/>
        <v>⁠NightLovell</v>
      </c>
      <c r="G13" s="40">
        <f t="shared" si="8"/>
        <v>3</v>
      </c>
      <c r="H13" s="19"/>
      <c r="I13" s="40">
        <f t="shared" si="9"/>
        <v>2</v>
      </c>
      <c r="J13" s="19"/>
      <c r="K13" s="47">
        <v>3.0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MBK  - (Канада) ⁠NightLovell</v>
      </c>
      <c r="V13" s="12" t="str">
        <f t="shared" si="11"/>
        <v>3:2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MBK</v>
      </c>
      <c r="F14" s="47" t="str">
        <f t="shared" si="7"/>
        <v>⁠NightLovell</v>
      </c>
      <c r="G14" s="40">
        <f t="shared" si="8"/>
        <v>3</v>
      </c>
      <c r="H14" s="19"/>
      <c r="I14" s="40">
        <f t="shared" si="9"/>
        <v>1</v>
      </c>
      <c r="J14" s="19"/>
      <c r="K14" s="47">
        <v>3.0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MBK  - (Канада) ⁠NightLovell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Djack</v>
      </c>
      <c r="F15" s="47" t="str">
        <f t="shared" si="7"/>
        <v>⁠NightLovell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Djack  - (Канада) ⁠NightLovell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Djack</v>
      </c>
      <c r="F16" s="47" t="str">
        <f t="shared" si="7"/>
        <v>⁠NightLovell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Djack  - (Канада) ⁠NightLovell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Djack</v>
      </c>
      <c r="F17" s="47" t="str">
        <f t="shared" si="7"/>
        <v>⁠NightLovell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Djack  - (Канада) ⁠NightLovell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Djack</v>
      </c>
      <c r="F18" s="47" t="str">
        <f t="shared" ref="F18:F23" si="15">$E$4</f>
        <v>MBK</v>
      </c>
      <c r="G18" s="40">
        <f t="shared" si="8"/>
        <v>2</v>
      </c>
      <c r="H18" s="19"/>
      <c r="I18" s="40">
        <f t="shared" si="9"/>
        <v>3</v>
      </c>
      <c r="J18" s="19"/>
      <c r="K18" s="47">
        <v>2.0</v>
      </c>
      <c r="L18" s="47">
        <v>3.0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Djack  - (Швейцария) MBK</v>
      </c>
      <c r="V18" s="12" t="str">
        <f t="shared" si="11"/>
        <v>2:3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Djack</v>
      </c>
      <c r="F19" s="47" t="str">
        <f t="shared" si="15"/>
        <v>MBK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Djack  - (Швейцария) MBK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Djack</v>
      </c>
      <c r="F20" s="47" t="str">
        <f t="shared" si="15"/>
        <v>MBK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Djack  - (Швейцария) MBK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⁠NightLovell</v>
      </c>
      <c r="F21" s="47" t="str">
        <f t="shared" si="15"/>
        <v>MBK</v>
      </c>
      <c r="G21" s="40">
        <f t="shared" si="8"/>
        <v>2</v>
      </c>
      <c r="H21" s="19"/>
      <c r="I21" s="40">
        <f t="shared" si="16"/>
        <v>1</v>
      </c>
      <c r="J21" s="19"/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⁠NightLovell  - (Швейцария) MBK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⁠NightLovell</v>
      </c>
      <c r="F22" s="47" t="str">
        <f t="shared" si="15"/>
        <v>MBK</v>
      </c>
      <c r="G22" s="40">
        <f t="shared" si="8"/>
        <v>0</v>
      </c>
      <c r="H22" s="19"/>
      <c r="I22" s="40">
        <f t="shared" si="16"/>
        <v>1</v>
      </c>
      <c r="J22" s="19"/>
      <c r="K22" s="47">
        <v>0.0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⁠NightLovell  - (Швейцария) MBK</v>
      </c>
      <c r="V22" s="12" t="str">
        <f t="shared" si="11"/>
        <v>0:1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⁠NightLovell</v>
      </c>
      <c r="F23" s="47" t="str">
        <f t="shared" si="15"/>
        <v>MBK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⁠NightLovell  - (Швейцария) MBK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⁠NightLovell</v>
      </c>
      <c r="F24" s="51" t="str">
        <f t="shared" ref="F24:F29" si="20">$E$6</f>
        <v>Djack</v>
      </c>
      <c r="G24" s="40">
        <f t="shared" si="8"/>
        <v>2</v>
      </c>
      <c r="H24" s="19"/>
      <c r="I24" s="40">
        <f t="shared" ref="I24:I30" si="21">SUM(L24)</f>
        <v>0</v>
      </c>
      <c r="J24" s="19"/>
      <c r="K24" s="47">
        <v>2.0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⁠NightLovell  - (США) Djack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⁠NightLovell</v>
      </c>
      <c r="F25" s="51" t="str">
        <f t="shared" si="20"/>
        <v>Djack</v>
      </c>
      <c r="G25" s="40">
        <f t="shared" si="8"/>
        <v>1</v>
      </c>
      <c r="H25" s="19"/>
      <c r="I25" s="40">
        <f t="shared" si="21"/>
        <v>1</v>
      </c>
      <c r="J25" s="19"/>
      <c r="K25" s="74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⁠NightLovell  - (США) Djack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⁠NightLovell</v>
      </c>
      <c r="F26" s="51" t="str">
        <f t="shared" si="20"/>
        <v>Djack</v>
      </c>
      <c r="G26" s="75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⁠NightLovell  - (США) Djack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MBK</v>
      </c>
      <c r="F27" s="51" t="str">
        <f t="shared" si="20"/>
        <v>Djack</v>
      </c>
      <c r="G27" s="40">
        <f t="shared" si="8"/>
        <v>3</v>
      </c>
      <c r="H27" s="19"/>
      <c r="I27" s="40">
        <f t="shared" si="21"/>
        <v>1</v>
      </c>
      <c r="J27" s="19"/>
      <c r="K27" s="47">
        <v>3.0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MBK  - (США) Djack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MBK</v>
      </c>
      <c r="F28" s="51" t="str">
        <f t="shared" si="20"/>
        <v>Djack</v>
      </c>
      <c r="G28" s="40">
        <f t="shared" si="8"/>
        <v>1</v>
      </c>
      <c r="H28" s="19"/>
      <c r="I28" s="40">
        <f t="shared" si="21"/>
        <v>0</v>
      </c>
      <c r="J28" s="19"/>
      <c r="K28" s="47">
        <v>1.0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MBK  - (США) Djack</v>
      </c>
      <c r="V28" s="12" t="str">
        <f t="shared" si="11"/>
        <v>1:0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MBK</v>
      </c>
      <c r="F29" s="51" t="str">
        <f t="shared" si="20"/>
        <v>Djack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MBK  - (США) Djack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MBK</v>
      </c>
      <c r="F30" s="47" t="str">
        <f t="shared" ref="F30:F35" si="25">$E$5</f>
        <v>⁠NightLovell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MBK  - (Канада) ⁠NightLovell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MBK</v>
      </c>
      <c r="F31" s="47" t="str">
        <f t="shared" si="25"/>
        <v>⁠NightLovell</v>
      </c>
      <c r="G31" s="40">
        <f t="shared" si="8"/>
        <v>0</v>
      </c>
      <c r="H31" s="19"/>
      <c r="I31" s="40">
        <f t="shared" ref="I31:I35" si="26">SUM(L31,O31)</f>
        <v>1</v>
      </c>
      <c r="J31" s="19"/>
      <c r="K31" s="47">
        <v>0.0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MBK  - (Канада) ⁠NightLovell</v>
      </c>
      <c r="V31" s="12" t="str">
        <f t="shared" si="11"/>
        <v>0:1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MBK</v>
      </c>
      <c r="F32" s="47" t="str">
        <f t="shared" si="25"/>
        <v>⁠NightLovell</v>
      </c>
      <c r="G32" s="40">
        <f t="shared" si="8"/>
        <v>2</v>
      </c>
      <c r="H32" s="19"/>
      <c r="I32" s="40">
        <f t="shared" si="26"/>
        <v>3</v>
      </c>
      <c r="J32" s="19"/>
      <c r="K32" s="47">
        <v>2.0</v>
      </c>
      <c r="L32" s="47">
        <v>3.0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MBK  - (Канада) ⁠NightLovell</v>
      </c>
      <c r="V32" s="12" t="str">
        <f t="shared" si="11"/>
        <v>2:3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Djack</v>
      </c>
      <c r="F33" s="47" t="str">
        <f t="shared" si="25"/>
        <v>⁠NightLovell</v>
      </c>
      <c r="G33" s="40">
        <f t="shared" si="8"/>
        <v>2</v>
      </c>
      <c r="H33" s="19"/>
      <c r="I33" s="40">
        <f t="shared" si="26"/>
        <v>3</v>
      </c>
      <c r="J33" s="19"/>
      <c r="K33" s="47">
        <v>2.0</v>
      </c>
      <c r="L33" s="47">
        <v>3.0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Djack  - (Канада) ⁠NightLovell</v>
      </c>
      <c r="V33" s="12" t="str">
        <f t="shared" si="11"/>
        <v>2:3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Djack</v>
      </c>
      <c r="F34" s="47" t="str">
        <f t="shared" si="25"/>
        <v>⁠NightLovell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Djack  - (Канада) ⁠NightLovell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Djack</v>
      </c>
      <c r="F35" s="47" t="str">
        <f t="shared" si="25"/>
        <v>⁠NightLovell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Djack  - (Канада) ⁠NightLovell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Djack</v>
      </c>
      <c r="F36" s="47" t="str">
        <f t="shared" ref="F36:F41" si="30">$E$4</f>
        <v>MBK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Djack  - (Швейцария) MBK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Djack</v>
      </c>
      <c r="F37" s="47" t="str">
        <f t="shared" si="30"/>
        <v>MBK</v>
      </c>
      <c r="G37" s="40">
        <f t="shared" si="8"/>
        <v>0</v>
      </c>
      <c r="H37" s="19"/>
      <c r="I37" s="40">
        <f t="shared" si="31"/>
        <v>1</v>
      </c>
      <c r="J37" s="19"/>
      <c r="K37" s="47">
        <v>0.0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Djack  - (Швейцария) MBK</v>
      </c>
      <c r="V37" s="12" t="str">
        <f t="shared" si="11"/>
        <v>0:1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Djack</v>
      </c>
      <c r="F38" s="47" t="str">
        <f t="shared" si="30"/>
        <v>MBK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Djack  - (Швейцария) MBK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⁠NightLovell</v>
      </c>
      <c r="F39" s="47" t="str">
        <f t="shared" si="30"/>
        <v>MBK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⁠NightLovell  - (Швейцария) MBK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⁠NightLovell</v>
      </c>
      <c r="F40" s="47" t="str">
        <f t="shared" si="30"/>
        <v>MBK</v>
      </c>
      <c r="G40" s="40">
        <f t="shared" si="8"/>
        <v>3</v>
      </c>
      <c r="H40" s="19"/>
      <c r="I40" s="40">
        <f t="shared" si="31"/>
        <v>1</v>
      </c>
      <c r="J40" s="19"/>
      <c r="K40" s="47">
        <v>3.0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⁠NightLovell  - (Швейцария) MBK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⁠NightLovell</v>
      </c>
      <c r="F41" s="47" t="str">
        <f t="shared" si="30"/>
        <v>MBK</v>
      </c>
      <c r="G41" s="40">
        <f t="shared" si="8"/>
        <v>2</v>
      </c>
      <c r="H41" s="19"/>
      <c r="I41" s="40">
        <f t="shared" si="31"/>
        <v>1</v>
      </c>
      <c r="J41" s="19"/>
      <c r="K41" s="47">
        <v>2.0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⁠NightLovell  - (Швейцария) MBK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⁠NightLovell</v>
      </c>
      <c r="F42" s="47" t="str">
        <f t="shared" ref="F42:F47" si="35">$E$6</f>
        <v>Djack</v>
      </c>
      <c r="G42" s="40">
        <f t="shared" si="8"/>
        <v>0</v>
      </c>
      <c r="H42" s="19"/>
      <c r="I42" s="40">
        <f t="shared" si="31"/>
        <v>1</v>
      </c>
      <c r="J42" s="19"/>
      <c r="K42" s="47">
        <v>0.0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⁠NightLovell  - (США) Djack</v>
      </c>
      <c r="V42" s="12" t="str">
        <f t="shared" si="11"/>
        <v>0:1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⁠NightLovell</v>
      </c>
      <c r="F43" s="47" t="str">
        <f t="shared" si="35"/>
        <v>Djack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⁠NightLovell  - (США) Djack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⁠NightLovell</v>
      </c>
      <c r="F44" s="47" t="str">
        <f t="shared" si="35"/>
        <v>Djack</v>
      </c>
      <c r="G44" s="40">
        <f t="shared" si="8"/>
        <v>3</v>
      </c>
      <c r="H44" s="19"/>
      <c r="I44" s="40">
        <f t="shared" si="36"/>
        <v>1</v>
      </c>
      <c r="J44" s="19"/>
      <c r="K44" s="47">
        <v>3.0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⁠NightLovell  - (США) Djack</v>
      </c>
      <c r="V44" s="12" t="str">
        <f t="shared" si="11"/>
        <v>3:1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MBK</v>
      </c>
      <c r="F45" s="47" t="str">
        <f t="shared" si="35"/>
        <v>Djack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MBK  - (США) Djack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MBK</v>
      </c>
      <c r="F46" s="47" t="str">
        <f t="shared" si="35"/>
        <v>Djack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MBK  - (США) Djack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MBK</v>
      </c>
      <c r="F47" s="47" t="str">
        <f t="shared" si="35"/>
        <v>Djack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MBK  - (США) Djack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MBK</v>
      </c>
      <c r="F48" s="47" t="str">
        <f t="shared" ref="F48:F51" si="40">$E$5</f>
        <v>⁠NightLovell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MBK  - (Канада) ⁠NightLovell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MBK</v>
      </c>
      <c r="F49" s="47" t="str">
        <f t="shared" si="40"/>
        <v>⁠NightLovell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MBK  - (Канада) ⁠NightLovell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Djack</v>
      </c>
      <c r="F50" s="47" t="str">
        <f t="shared" si="40"/>
        <v>⁠NightLovell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Djack  - (Канада) ⁠NightLovell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Djack</v>
      </c>
      <c r="F51" s="47" t="str">
        <f t="shared" si="40"/>
        <v>⁠NightLovell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Djack  - (Канада) ⁠NightLovell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Djack</v>
      </c>
      <c r="F52" s="47" t="str">
        <f t="shared" ref="F52:F53" si="45">$E$4</f>
        <v>MBK</v>
      </c>
      <c r="G52" s="40">
        <f t="shared" si="8"/>
        <v>3</v>
      </c>
      <c r="H52" s="19"/>
      <c r="I52" s="40">
        <f t="shared" si="41"/>
        <v>1</v>
      </c>
      <c r="J52" s="19"/>
      <c r="K52" s="47">
        <v>3.0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Djack  - (Швейцария) MBK</v>
      </c>
      <c r="V52" s="12" t="str">
        <f t="shared" si="11"/>
        <v>3:1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Djack</v>
      </c>
      <c r="F53" s="47" t="str">
        <f t="shared" si="45"/>
        <v>MBK</v>
      </c>
      <c r="G53" s="40">
        <f t="shared" si="8"/>
        <v>1</v>
      </c>
      <c r="H53" s="19"/>
      <c r="I53" s="40">
        <f t="shared" si="41"/>
        <v>0</v>
      </c>
      <c r="J53" s="19"/>
      <c r="K53" s="47">
        <v>1.0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Djack  - (Швейцария) MBK</v>
      </c>
      <c r="V53" s="12" t="str">
        <f t="shared" si="11"/>
        <v>1:0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8"/>
      <c r="L226" s="78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8"/>
      <c r="L227" s="78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8"/>
      <c r="L228" s="78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8"/>
      <c r="L229" s="78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8"/>
      <c r="L230" s="78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8"/>
      <c r="L231" s="78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8"/>
      <c r="L232" s="78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8"/>
      <c r="L233" s="78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8"/>
      <c r="L234" s="78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8"/>
      <c r="L235" s="78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8"/>
      <c r="L236" s="78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8"/>
      <c r="L237" s="78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8"/>
      <c r="L238" s="78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8"/>
      <c r="L239" s="78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8"/>
      <c r="L240" s="78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8"/>
      <c r="L241" s="78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8"/>
      <c r="L242" s="78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8"/>
      <c r="L243" s="78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8"/>
      <c r="L244" s="78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8"/>
      <c r="L245" s="78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8"/>
      <c r="L246" s="78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8"/>
      <c r="L247" s="78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8"/>
      <c r="L248" s="78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8"/>
      <c r="L249" s="78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8"/>
      <c r="L250" s="78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8"/>
      <c r="L251" s="78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8"/>
      <c r="L252" s="78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8"/>
      <c r="L253" s="78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8"/>
      <c r="L254" s="78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8"/>
      <c r="L255" s="78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8"/>
      <c r="L256" s="78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8"/>
      <c r="L257" s="78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8"/>
      <c r="L258" s="78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8"/>
      <c r="L259" s="78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8"/>
      <c r="L260" s="78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8"/>
      <c r="L261" s="78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8"/>
      <c r="L262" s="78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8"/>
      <c r="L263" s="78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8"/>
      <c r="L264" s="78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8"/>
      <c r="L265" s="78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8"/>
      <c r="L266" s="78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8"/>
      <c r="L267" s="78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8"/>
      <c r="L268" s="78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8"/>
      <c r="L269" s="78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8"/>
      <c r="L270" s="78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8"/>
      <c r="L271" s="78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8"/>
      <c r="L272" s="78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8"/>
      <c r="L273" s="78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8"/>
      <c r="L274" s="78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8"/>
      <c r="L275" s="78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8"/>
      <c r="L276" s="78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8"/>
      <c r="L277" s="78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8"/>
      <c r="L278" s="78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8"/>
      <c r="L279" s="78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8"/>
      <c r="L280" s="78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8"/>
      <c r="L281" s="78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8"/>
      <c r="L282" s="78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8"/>
      <c r="L283" s="78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8"/>
      <c r="L284" s="78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8"/>
      <c r="L285" s="78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8"/>
      <c r="L286" s="78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8"/>
      <c r="L287" s="78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8"/>
      <c r="L288" s="78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8"/>
      <c r="L289" s="78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8"/>
      <c r="L290" s="78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8"/>
      <c r="L291" s="78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8"/>
      <c r="L292" s="78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8"/>
      <c r="L293" s="78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8"/>
      <c r="L294" s="78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8"/>
      <c r="L295" s="78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8"/>
      <c r="L296" s="78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8"/>
      <c r="L297" s="78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8"/>
      <c r="L298" s="78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8"/>
      <c r="L299" s="78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8"/>
      <c r="L300" s="78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8"/>
      <c r="L301" s="78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8"/>
      <c r="L302" s="78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8"/>
      <c r="L303" s="78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8"/>
      <c r="L304" s="78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8"/>
      <c r="L305" s="78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8"/>
      <c r="L306" s="78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8"/>
      <c r="L307" s="78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8"/>
      <c r="L308" s="78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8"/>
      <c r="L309" s="78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8"/>
      <c r="L310" s="78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8"/>
      <c r="L311" s="78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8"/>
      <c r="L312" s="78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8"/>
      <c r="L313" s="78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8"/>
      <c r="L314" s="78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8"/>
      <c r="L315" s="78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8"/>
      <c r="L316" s="78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8"/>
      <c r="L317" s="78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8"/>
      <c r="L318" s="78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8"/>
      <c r="L319" s="78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8"/>
      <c r="L320" s="78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8"/>
      <c r="L321" s="78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8"/>
      <c r="L322" s="78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8"/>
      <c r="L323" s="78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8"/>
      <c r="L324" s="78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8"/>
      <c r="L325" s="78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8"/>
      <c r="L326" s="78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8"/>
      <c r="L327" s="78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8"/>
      <c r="L328" s="78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8"/>
      <c r="L329" s="78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8"/>
      <c r="L330" s="78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8"/>
      <c r="L331" s="78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8"/>
      <c r="L332" s="78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8"/>
      <c r="L333" s="78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8"/>
      <c r="L334" s="78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8"/>
      <c r="L335" s="78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8"/>
      <c r="L336" s="78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8"/>
      <c r="L337" s="78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8"/>
      <c r="L338" s="78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8"/>
      <c r="L339" s="78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8"/>
      <c r="L340" s="78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8"/>
      <c r="L341" s="78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8"/>
      <c r="L342" s="78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8"/>
      <c r="L343" s="78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8"/>
      <c r="L344" s="78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8"/>
      <c r="L345" s="78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8"/>
      <c r="L346" s="78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8"/>
      <c r="L347" s="78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8"/>
      <c r="L348" s="78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8"/>
      <c r="L349" s="78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8"/>
      <c r="L350" s="78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8"/>
      <c r="L351" s="78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8"/>
      <c r="L352" s="78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8"/>
      <c r="L353" s="78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8"/>
      <c r="L354" s="78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8"/>
      <c r="L355" s="78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8"/>
      <c r="L356" s="78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8"/>
      <c r="L357" s="78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8"/>
      <c r="L358" s="78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8"/>
      <c r="L359" s="78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8"/>
      <c r="L360" s="78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8"/>
      <c r="L361" s="78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8"/>
      <c r="L362" s="78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8"/>
      <c r="L363" s="78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8"/>
      <c r="L364" s="78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8"/>
      <c r="L365" s="78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8"/>
      <c r="L366" s="78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8"/>
      <c r="L367" s="78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8"/>
      <c r="L368" s="78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8"/>
      <c r="L369" s="78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8"/>
      <c r="L370" s="78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8"/>
      <c r="L371" s="78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8"/>
      <c r="L372" s="78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8"/>
      <c r="L373" s="78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8"/>
      <c r="L374" s="78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8"/>
      <c r="L375" s="78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8"/>
      <c r="L376" s="78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8"/>
      <c r="L377" s="78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8"/>
      <c r="L378" s="78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8"/>
      <c r="L379" s="78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8"/>
      <c r="L380" s="78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8"/>
      <c r="L381" s="78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8"/>
      <c r="L382" s="78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8"/>
      <c r="L383" s="78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8"/>
      <c r="L384" s="78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8"/>
      <c r="L385" s="78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8"/>
      <c r="L386" s="78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8"/>
      <c r="L387" s="78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8"/>
      <c r="L388" s="78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8"/>
      <c r="L389" s="78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8"/>
      <c r="L390" s="78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8"/>
      <c r="L391" s="78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8"/>
      <c r="L392" s="78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8"/>
      <c r="L393" s="78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8"/>
      <c r="L394" s="78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8"/>
      <c r="L395" s="78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8"/>
      <c r="L396" s="78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8"/>
      <c r="L397" s="78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8"/>
      <c r="L398" s="78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8"/>
      <c r="L399" s="78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8"/>
      <c r="L400" s="78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8"/>
      <c r="L401" s="78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8"/>
      <c r="L402" s="78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8"/>
      <c r="L403" s="78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8"/>
      <c r="L404" s="78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8"/>
      <c r="L405" s="78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8"/>
      <c r="L406" s="78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8"/>
      <c r="L407" s="78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8"/>
      <c r="L408" s="78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8"/>
      <c r="L409" s="78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8"/>
      <c r="L410" s="78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8"/>
      <c r="L411" s="78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8"/>
      <c r="L412" s="78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8"/>
      <c r="L413" s="78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8"/>
      <c r="L414" s="78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8"/>
      <c r="L415" s="78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8"/>
      <c r="L416" s="78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8"/>
      <c r="L417" s="78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8"/>
      <c r="L418" s="78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8"/>
      <c r="L419" s="78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8"/>
      <c r="L420" s="78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8"/>
      <c r="L421" s="78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8"/>
      <c r="L422" s="78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8"/>
      <c r="L423" s="78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8"/>
      <c r="L424" s="78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8"/>
      <c r="L425" s="78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8"/>
      <c r="L426" s="78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8"/>
      <c r="L427" s="78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8"/>
      <c r="L428" s="78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8"/>
      <c r="L429" s="78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8"/>
      <c r="L430" s="78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8"/>
      <c r="L431" s="78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8"/>
      <c r="L432" s="78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8"/>
      <c r="L433" s="78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8"/>
      <c r="L434" s="78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8"/>
      <c r="L435" s="78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8"/>
      <c r="L436" s="78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8"/>
      <c r="L437" s="78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8"/>
      <c r="L438" s="78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8"/>
      <c r="L439" s="78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8"/>
      <c r="L440" s="78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8"/>
      <c r="L441" s="78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8"/>
      <c r="L442" s="78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8"/>
      <c r="L443" s="78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8"/>
      <c r="L444" s="78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8"/>
      <c r="L445" s="78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8"/>
      <c r="L446" s="78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8"/>
      <c r="L447" s="78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8"/>
      <c r="L448" s="78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8"/>
      <c r="L449" s="78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8"/>
      <c r="L450" s="78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8"/>
      <c r="L451" s="78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8"/>
      <c r="L452" s="78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8"/>
      <c r="L453" s="78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8"/>
      <c r="L454" s="78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8"/>
      <c r="L455" s="78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8"/>
      <c r="L456" s="78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8"/>
      <c r="L457" s="78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8"/>
      <c r="L458" s="78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8"/>
      <c r="L459" s="78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8"/>
      <c r="L460" s="78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8"/>
      <c r="L461" s="78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8"/>
      <c r="L462" s="78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8"/>
      <c r="L463" s="78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8"/>
      <c r="L464" s="78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8"/>
      <c r="L465" s="78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8"/>
      <c r="L466" s="78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8"/>
      <c r="L467" s="78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8"/>
      <c r="L468" s="78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8"/>
      <c r="L469" s="78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8"/>
      <c r="L470" s="78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8"/>
      <c r="L471" s="78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8"/>
      <c r="L472" s="78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8"/>
      <c r="L473" s="78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8"/>
      <c r="L474" s="78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8"/>
      <c r="L475" s="78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8"/>
      <c r="L476" s="78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8"/>
      <c r="L477" s="78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8"/>
      <c r="L478" s="78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8"/>
      <c r="L479" s="78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8"/>
      <c r="L480" s="78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8"/>
      <c r="L481" s="78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8"/>
      <c r="L482" s="78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8"/>
      <c r="L483" s="78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8"/>
      <c r="L484" s="78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8"/>
      <c r="L485" s="78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8"/>
      <c r="L486" s="78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8"/>
      <c r="L487" s="78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8"/>
      <c r="L488" s="78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8"/>
      <c r="L489" s="78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8"/>
      <c r="L490" s="78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8"/>
      <c r="L491" s="78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8"/>
      <c r="L492" s="78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8"/>
      <c r="L493" s="78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8"/>
      <c r="L494" s="78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8"/>
      <c r="L495" s="78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8"/>
      <c r="L496" s="78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8"/>
      <c r="L497" s="78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8"/>
      <c r="L498" s="78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8"/>
      <c r="L499" s="78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8"/>
      <c r="L500" s="78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8"/>
      <c r="L501" s="78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8"/>
      <c r="L502" s="78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8"/>
      <c r="L503" s="78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8"/>
      <c r="L504" s="78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8"/>
      <c r="L505" s="78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8"/>
      <c r="L506" s="78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8"/>
      <c r="L507" s="78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8"/>
      <c r="L508" s="78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8"/>
      <c r="L509" s="78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8"/>
      <c r="L510" s="78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8"/>
      <c r="L511" s="78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8"/>
      <c r="L512" s="78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8"/>
      <c r="L513" s="78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8"/>
      <c r="L514" s="78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8"/>
      <c r="L515" s="78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8"/>
      <c r="L516" s="78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8"/>
      <c r="L517" s="78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8"/>
      <c r="L518" s="78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8"/>
      <c r="L519" s="78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8"/>
      <c r="L520" s="78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8"/>
      <c r="L521" s="78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8"/>
      <c r="L522" s="78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8"/>
      <c r="L523" s="78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8"/>
      <c r="L524" s="78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8"/>
      <c r="L525" s="78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8"/>
      <c r="L526" s="78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8"/>
      <c r="L527" s="78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8"/>
      <c r="L528" s="78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8"/>
      <c r="L529" s="78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8"/>
      <c r="L530" s="78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8"/>
      <c r="L531" s="78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8"/>
      <c r="L532" s="78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8"/>
      <c r="L533" s="78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8"/>
      <c r="L534" s="78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8"/>
      <c r="L535" s="78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8"/>
      <c r="L536" s="78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8"/>
      <c r="L537" s="78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8"/>
      <c r="L538" s="78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8"/>
      <c r="L539" s="78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8"/>
      <c r="L540" s="78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8"/>
      <c r="L541" s="78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8"/>
      <c r="L542" s="78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8"/>
      <c r="L543" s="78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8"/>
      <c r="L544" s="78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8"/>
      <c r="L545" s="78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8"/>
      <c r="L546" s="78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8"/>
      <c r="L547" s="78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8"/>
      <c r="L548" s="78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8"/>
      <c r="L549" s="78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8"/>
      <c r="L550" s="78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8"/>
      <c r="L551" s="78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8"/>
      <c r="L552" s="78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8"/>
      <c r="L553" s="78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8"/>
      <c r="L554" s="78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8"/>
      <c r="L555" s="78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8"/>
      <c r="L556" s="78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8"/>
      <c r="L557" s="78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8"/>
      <c r="L558" s="78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8"/>
      <c r="L559" s="78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8"/>
      <c r="L560" s="78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8"/>
      <c r="L561" s="78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8"/>
      <c r="L562" s="78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8"/>
      <c r="L563" s="78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8"/>
      <c r="L564" s="78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8"/>
      <c r="L565" s="78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8"/>
      <c r="L566" s="78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8"/>
      <c r="L567" s="78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8"/>
      <c r="L568" s="78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8"/>
      <c r="L569" s="78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8"/>
      <c r="L570" s="78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8"/>
      <c r="L571" s="78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8"/>
      <c r="L572" s="78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8"/>
      <c r="L573" s="78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8"/>
      <c r="L574" s="78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8"/>
      <c r="L575" s="78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8"/>
      <c r="L576" s="78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8"/>
      <c r="L577" s="78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8"/>
      <c r="L578" s="78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8"/>
      <c r="L579" s="78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8"/>
      <c r="L580" s="78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8"/>
      <c r="L581" s="78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8"/>
      <c r="L582" s="78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8"/>
      <c r="L583" s="78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8"/>
      <c r="L584" s="78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8"/>
      <c r="L585" s="78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8"/>
      <c r="L586" s="78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8"/>
      <c r="L587" s="78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8"/>
      <c r="L588" s="78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8"/>
      <c r="L589" s="78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8"/>
      <c r="L590" s="78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8"/>
      <c r="L591" s="78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8"/>
      <c r="L592" s="78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8"/>
      <c r="L593" s="78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8"/>
      <c r="L594" s="78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8"/>
      <c r="L595" s="78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8"/>
      <c r="L596" s="78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8"/>
      <c r="L597" s="78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8"/>
      <c r="L598" s="78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8"/>
      <c r="L599" s="78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8"/>
      <c r="L600" s="78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8"/>
      <c r="L601" s="78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8"/>
      <c r="L602" s="78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8"/>
      <c r="L603" s="78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8"/>
      <c r="L604" s="78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8"/>
      <c r="L605" s="78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8"/>
      <c r="L606" s="78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8"/>
      <c r="L607" s="78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8"/>
      <c r="L608" s="78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8"/>
      <c r="L609" s="78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8"/>
      <c r="L610" s="78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8"/>
      <c r="L611" s="78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8"/>
      <c r="L612" s="78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8"/>
      <c r="L613" s="78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8"/>
      <c r="L614" s="78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8"/>
      <c r="L615" s="78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8"/>
      <c r="L616" s="78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8"/>
      <c r="L617" s="78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8"/>
      <c r="L618" s="78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8"/>
      <c r="L619" s="78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8"/>
      <c r="L620" s="78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8"/>
      <c r="L621" s="78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8"/>
      <c r="L622" s="78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8"/>
      <c r="L623" s="78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8"/>
      <c r="L624" s="78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8"/>
      <c r="L625" s="78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8"/>
      <c r="L626" s="78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8"/>
      <c r="L627" s="78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8"/>
      <c r="L628" s="78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8"/>
      <c r="L629" s="78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8"/>
      <c r="L630" s="78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8"/>
      <c r="L631" s="78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8"/>
      <c r="L632" s="78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8"/>
      <c r="L633" s="78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8"/>
      <c r="L634" s="78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8"/>
      <c r="L635" s="78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8"/>
      <c r="L636" s="78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8"/>
      <c r="L637" s="78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8"/>
      <c r="L638" s="78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8"/>
      <c r="L639" s="78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8"/>
      <c r="L640" s="78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8"/>
      <c r="L641" s="78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8"/>
      <c r="L642" s="78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8"/>
      <c r="L643" s="78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8"/>
      <c r="L644" s="78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8"/>
      <c r="L645" s="78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8"/>
      <c r="L646" s="78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8"/>
      <c r="L647" s="78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8"/>
      <c r="L648" s="78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8"/>
      <c r="L649" s="78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8"/>
      <c r="L650" s="78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8"/>
      <c r="L651" s="78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8"/>
      <c r="L652" s="78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8"/>
      <c r="L653" s="78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8"/>
      <c r="L654" s="78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8"/>
      <c r="L655" s="78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8"/>
      <c r="L656" s="78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8"/>
      <c r="L657" s="78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8"/>
      <c r="L658" s="78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8"/>
      <c r="L659" s="78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8"/>
      <c r="L660" s="78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8"/>
      <c r="L661" s="78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8"/>
      <c r="L662" s="78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8"/>
      <c r="L663" s="78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8"/>
      <c r="L664" s="78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8"/>
      <c r="L665" s="78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8"/>
      <c r="L666" s="78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8"/>
      <c r="L667" s="78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8"/>
      <c r="L668" s="78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8"/>
      <c r="L669" s="78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8"/>
      <c r="L670" s="78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8"/>
      <c r="L671" s="78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8"/>
      <c r="L672" s="78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8"/>
      <c r="L673" s="78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8"/>
      <c r="L674" s="78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8"/>
      <c r="L675" s="78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8"/>
      <c r="L676" s="78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8"/>
      <c r="L677" s="78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8"/>
      <c r="L678" s="78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8"/>
      <c r="L679" s="78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8"/>
      <c r="L680" s="78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8"/>
      <c r="L681" s="78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8"/>
      <c r="L682" s="78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8"/>
      <c r="L683" s="78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8"/>
      <c r="L684" s="78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8"/>
      <c r="L685" s="78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8"/>
      <c r="L686" s="78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8"/>
      <c r="L687" s="78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8"/>
      <c r="L688" s="78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8"/>
      <c r="L689" s="78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8"/>
      <c r="L690" s="78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8"/>
      <c r="L691" s="78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8"/>
      <c r="L692" s="78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8"/>
      <c r="L693" s="78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8"/>
      <c r="L694" s="78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8"/>
      <c r="L695" s="78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8"/>
      <c r="L696" s="78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8"/>
      <c r="L697" s="78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8"/>
      <c r="L698" s="78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8"/>
      <c r="L699" s="78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8"/>
      <c r="L700" s="78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8"/>
      <c r="L701" s="78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8"/>
      <c r="L702" s="78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8"/>
      <c r="L703" s="78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8"/>
      <c r="L704" s="78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8"/>
      <c r="L705" s="78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8"/>
      <c r="L706" s="78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8"/>
      <c r="L707" s="78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8"/>
      <c r="L708" s="78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8"/>
      <c r="L709" s="78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8"/>
      <c r="L710" s="78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8"/>
      <c r="L711" s="78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8"/>
      <c r="L712" s="78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8"/>
      <c r="L713" s="78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8"/>
      <c r="L714" s="78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8"/>
      <c r="L715" s="78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8"/>
      <c r="L716" s="78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8"/>
      <c r="L717" s="78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8"/>
      <c r="L718" s="78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8"/>
      <c r="L719" s="78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8"/>
      <c r="L720" s="78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8"/>
      <c r="L721" s="78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8"/>
      <c r="L722" s="78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8"/>
      <c r="L723" s="78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8"/>
      <c r="L724" s="78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8"/>
      <c r="L725" s="78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8"/>
      <c r="L726" s="78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8"/>
      <c r="L727" s="78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8"/>
      <c r="L728" s="78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8"/>
      <c r="L729" s="78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8"/>
      <c r="L730" s="78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8"/>
      <c r="L731" s="78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8"/>
      <c r="L732" s="78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8"/>
      <c r="L733" s="78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8"/>
      <c r="L734" s="78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8"/>
      <c r="L735" s="78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8"/>
      <c r="L736" s="78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8"/>
      <c r="L737" s="78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8"/>
      <c r="L738" s="78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8"/>
      <c r="L739" s="78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8"/>
      <c r="L740" s="78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8"/>
      <c r="L741" s="78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8"/>
      <c r="L742" s="78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8"/>
      <c r="L743" s="78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8"/>
      <c r="L744" s="78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8"/>
      <c r="L745" s="78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8"/>
      <c r="L746" s="78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8"/>
      <c r="L747" s="78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8"/>
      <c r="L748" s="78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8"/>
      <c r="L749" s="78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8"/>
      <c r="L750" s="78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8"/>
      <c r="L751" s="78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8"/>
      <c r="L752" s="78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8"/>
      <c r="L753" s="78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8"/>
      <c r="L754" s="78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8"/>
      <c r="L755" s="78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8"/>
      <c r="L756" s="78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8"/>
      <c r="L757" s="78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8"/>
      <c r="L758" s="78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8"/>
      <c r="L759" s="78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8"/>
      <c r="L760" s="78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8"/>
      <c r="L761" s="78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8"/>
      <c r="L762" s="78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8"/>
      <c r="L763" s="78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8"/>
      <c r="L764" s="78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8"/>
      <c r="L765" s="78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8"/>
      <c r="L766" s="78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8"/>
      <c r="L767" s="78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8"/>
      <c r="L768" s="78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8"/>
      <c r="L769" s="78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8"/>
      <c r="L770" s="78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8"/>
      <c r="L771" s="78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8"/>
      <c r="L772" s="78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8"/>
      <c r="L773" s="78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8"/>
      <c r="L774" s="78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8"/>
      <c r="L775" s="78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8"/>
      <c r="L776" s="78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8"/>
      <c r="L777" s="78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8"/>
      <c r="L778" s="78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8"/>
      <c r="L779" s="78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8"/>
      <c r="L780" s="78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8"/>
      <c r="L781" s="78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8"/>
      <c r="L782" s="78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8"/>
      <c r="L783" s="78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8"/>
      <c r="L784" s="78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8"/>
      <c r="L785" s="78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8"/>
      <c r="L786" s="78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8"/>
      <c r="L787" s="78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8"/>
      <c r="L788" s="78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8"/>
      <c r="L789" s="78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8"/>
      <c r="L790" s="78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8"/>
      <c r="L791" s="78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8"/>
      <c r="L792" s="78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8"/>
      <c r="L793" s="78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8"/>
      <c r="L794" s="78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8"/>
      <c r="L795" s="78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8"/>
      <c r="L796" s="78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8"/>
      <c r="L797" s="78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8"/>
      <c r="L798" s="78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8"/>
      <c r="L799" s="78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8"/>
      <c r="L800" s="78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8"/>
      <c r="L801" s="78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8"/>
      <c r="L802" s="78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8"/>
      <c r="L803" s="78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8"/>
      <c r="L804" s="78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8"/>
      <c r="L805" s="78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8"/>
      <c r="L806" s="78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8"/>
      <c r="L807" s="78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8"/>
      <c r="L808" s="78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8"/>
      <c r="L809" s="78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8"/>
      <c r="L810" s="78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8"/>
      <c r="L811" s="78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8"/>
      <c r="L812" s="78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8"/>
      <c r="L813" s="78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8"/>
      <c r="L814" s="78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8"/>
      <c r="L815" s="78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8"/>
      <c r="L816" s="78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8"/>
      <c r="L817" s="78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8"/>
      <c r="L818" s="78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8"/>
      <c r="L819" s="78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8"/>
      <c r="L820" s="78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8"/>
      <c r="L821" s="78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8"/>
      <c r="L822" s="78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8"/>
      <c r="L823" s="78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8"/>
      <c r="L824" s="78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8"/>
      <c r="L825" s="78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8"/>
      <c r="L826" s="78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8"/>
      <c r="L827" s="78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8"/>
      <c r="L828" s="78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8"/>
      <c r="L829" s="78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8"/>
      <c r="L830" s="78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8"/>
      <c r="L831" s="78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8"/>
      <c r="L832" s="78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8"/>
      <c r="L833" s="78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8"/>
      <c r="L834" s="78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8"/>
      <c r="L835" s="78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8"/>
      <c r="L836" s="78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8"/>
      <c r="L837" s="78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8"/>
      <c r="L838" s="78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8"/>
      <c r="L839" s="78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8"/>
      <c r="L840" s="78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8"/>
      <c r="L841" s="78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8"/>
      <c r="L842" s="78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8"/>
      <c r="L843" s="78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8"/>
      <c r="L844" s="78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8"/>
      <c r="L845" s="78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8"/>
      <c r="L846" s="78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8"/>
      <c r="L847" s="78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8"/>
      <c r="L848" s="78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8"/>
      <c r="L849" s="78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8"/>
      <c r="L850" s="78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8"/>
      <c r="L851" s="78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8"/>
      <c r="L852" s="78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8"/>
      <c r="L853" s="78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8"/>
      <c r="L854" s="78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8"/>
      <c r="L855" s="78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8"/>
      <c r="L856" s="78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8"/>
      <c r="L857" s="78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8"/>
      <c r="L858" s="78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8"/>
      <c r="L859" s="78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8"/>
      <c r="L860" s="78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8"/>
      <c r="L861" s="78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8"/>
      <c r="L862" s="78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8"/>
      <c r="L863" s="78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8"/>
      <c r="L864" s="78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8"/>
      <c r="L865" s="78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8"/>
      <c r="L866" s="78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8"/>
      <c r="L867" s="78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8"/>
      <c r="L868" s="78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8"/>
      <c r="L869" s="78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8"/>
      <c r="L870" s="78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8"/>
      <c r="L871" s="78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8"/>
      <c r="L872" s="78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8"/>
      <c r="L873" s="78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8"/>
      <c r="L874" s="78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8"/>
      <c r="L875" s="78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8"/>
      <c r="L876" s="78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8"/>
      <c r="L877" s="78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8"/>
      <c r="L878" s="78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8"/>
      <c r="L879" s="78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8"/>
      <c r="L880" s="78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8"/>
      <c r="L881" s="78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8"/>
      <c r="L882" s="78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8"/>
      <c r="L883" s="78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8"/>
      <c r="L884" s="78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8"/>
      <c r="L885" s="78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8"/>
      <c r="L886" s="78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8"/>
      <c r="L887" s="78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8"/>
      <c r="L888" s="78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8"/>
      <c r="L889" s="78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8"/>
      <c r="L890" s="78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8"/>
      <c r="L891" s="78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8"/>
      <c r="L892" s="78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8"/>
      <c r="L893" s="78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8"/>
      <c r="L894" s="78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8"/>
      <c r="L895" s="78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8"/>
      <c r="L896" s="78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8"/>
      <c r="L897" s="78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8"/>
      <c r="L898" s="78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8"/>
      <c r="L899" s="78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8"/>
      <c r="L900" s="78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8"/>
      <c r="L901" s="78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8"/>
      <c r="L902" s="78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8"/>
      <c r="L903" s="78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8"/>
      <c r="L904" s="78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8"/>
      <c r="L905" s="78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8"/>
      <c r="L906" s="78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8"/>
      <c r="L907" s="78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8"/>
      <c r="L908" s="78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8"/>
      <c r="L909" s="78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8"/>
      <c r="L910" s="78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8"/>
      <c r="L911" s="78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8"/>
      <c r="L912" s="78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8"/>
      <c r="L913" s="78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8"/>
      <c r="L914" s="78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8"/>
      <c r="L915" s="78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8"/>
      <c r="L916" s="78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8"/>
      <c r="L917" s="78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8"/>
      <c r="L918" s="78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8"/>
      <c r="L919" s="78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8"/>
      <c r="L920" s="78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8"/>
      <c r="L921" s="78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8"/>
      <c r="L922" s="78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8"/>
      <c r="L923" s="78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8"/>
      <c r="L924" s="78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8"/>
      <c r="L925" s="78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8"/>
      <c r="L926" s="78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8"/>
      <c r="L927" s="78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8"/>
      <c r="L928" s="78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8"/>
      <c r="L929" s="78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8"/>
      <c r="L930" s="78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8"/>
      <c r="L931" s="78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8"/>
      <c r="L932" s="78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8"/>
      <c r="L933" s="78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8"/>
      <c r="L934" s="78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8"/>
      <c r="L935" s="78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8"/>
      <c r="L936" s="78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8"/>
      <c r="L937" s="78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8"/>
      <c r="L938" s="78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8"/>
      <c r="L939" s="78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8"/>
      <c r="L940" s="78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8"/>
      <c r="L941" s="78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8"/>
      <c r="L942" s="78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8"/>
      <c r="L943" s="78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8"/>
      <c r="L944" s="78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8"/>
      <c r="L945" s="78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8"/>
      <c r="L946" s="78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8"/>
      <c r="L947" s="78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8"/>
      <c r="L948" s="78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8"/>
      <c r="L949" s="78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8"/>
      <c r="L950" s="78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8"/>
      <c r="L951" s="78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8"/>
      <c r="L952" s="78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8"/>
      <c r="L953" s="78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8"/>
      <c r="L954" s="78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8"/>
      <c r="L955" s="78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8"/>
      <c r="L956" s="78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8"/>
      <c r="L957" s="78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8"/>
      <c r="L958" s="78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8"/>
      <c r="L959" s="78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8"/>
      <c r="L960" s="78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8"/>
      <c r="L961" s="78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8"/>
      <c r="L962" s="78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8"/>
      <c r="L963" s="78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8"/>
      <c r="L964" s="78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8"/>
      <c r="L965" s="78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8"/>
      <c r="L966" s="78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8"/>
      <c r="L967" s="78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8"/>
      <c r="L968" s="78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8"/>
      <c r="L969" s="78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8"/>
      <c r="L970" s="78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8"/>
      <c r="L971" s="78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8"/>
      <c r="L972" s="78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8"/>
      <c r="L973" s="78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8"/>
      <c r="L974" s="78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8"/>
      <c r="L975" s="78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8"/>
      <c r="L976" s="78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8"/>
      <c r="L977" s="78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8"/>
      <c r="L978" s="78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8"/>
      <c r="L979" s="78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8"/>
      <c r="L980" s="78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8"/>
      <c r="L981" s="78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8"/>
      <c r="L982" s="78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8"/>
      <c r="L983" s="78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8"/>
      <c r="L984" s="78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9"/>
      <c r="L985" s="79"/>
      <c r="T985" s="59"/>
    </row>
    <row r="986" ht="15.75" customHeight="1">
      <c r="K986" s="79"/>
      <c r="L986" s="79"/>
      <c r="T986" s="59"/>
    </row>
    <row r="987" ht="15.75" customHeight="1">
      <c r="K987" s="79"/>
      <c r="L987" s="79"/>
      <c r="T987" s="59"/>
    </row>
    <row r="988" ht="15.75" customHeight="1">
      <c r="K988" s="79"/>
      <c r="L988" s="79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0"/>
      <c r="B1" s="80" t="s">
        <v>1</v>
      </c>
      <c r="C1" s="81" t="str">
        <f>'ТУР1'!$C$1</f>
        <v>Bullet shot Cup</v>
      </c>
      <c r="D1" s="4"/>
      <c r="E1" s="82" t="s">
        <v>69</v>
      </c>
      <c r="F1" s="83">
        <f>'ТУР1'!$F$1</f>
        <v>45661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134"/>
      <c r="U1" s="85"/>
      <c r="V1" s="86"/>
      <c r="W1" s="87"/>
      <c r="X1" s="87"/>
      <c r="Y1" s="87"/>
      <c r="Z1" s="87"/>
      <c r="AA1" s="87"/>
      <c r="AB1" s="87"/>
      <c r="AC1" s="87"/>
      <c r="AD1" s="88"/>
      <c r="AE1" s="89"/>
      <c r="AF1" s="87"/>
      <c r="AG1" s="87"/>
      <c r="AH1" s="87"/>
      <c r="AI1" s="87"/>
      <c r="AJ1" s="87"/>
      <c r="AK1" s="87"/>
      <c r="AL1" s="87"/>
      <c r="AM1" s="87"/>
      <c r="AN1" s="87"/>
      <c r="AO1" s="87"/>
    </row>
    <row r="2" ht="27.75" customHeight="1">
      <c r="A2" s="87"/>
      <c r="B2" s="90"/>
      <c r="C2" s="91"/>
      <c r="D2" s="91"/>
      <c r="E2" s="91"/>
      <c r="F2" s="91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84"/>
      <c r="T2" s="134"/>
      <c r="U2" s="93" t="str">
        <f>C1</f>
        <v>Bullet shot Cup</v>
      </c>
      <c r="V2" s="94" t="str">
        <f>E1</f>
        <v>ТУР8</v>
      </c>
      <c r="W2" s="95"/>
      <c r="X2" s="95"/>
      <c r="Y2" s="95"/>
      <c r="Z2" s="4"/>
      <c r="AA2" s="96">
        <f>$F$1</f>
        <v>45661</v>
      </c>
      <c r="AB2" s="95"/>
      <c r="AC2" s="4"/>
      <c r="AD2" s="87"/>
      <c r="AE2" s="87"/>
      <c r="AF2" s="87"/>
      <c r="AG2" s="97" t="s">
        <v>4</v>
      </c>
      <c r="AH2" s="98" t="s">
        <v>5</v>
      </c>
      <c r="AI2" s="98" t="s">
        <v>6</v>
      </c>
      <c r="AJ2" s="98" t="s">
        <v>7</v>
      </c>
      <c r="AK2" s="99" t="s">
        <v>8</v>
      </c>
      <c r="AL2" s="100" t="s">
        <v>9</v>
      </c>
      <c r="AM2" s="98" t="s">
        <v>10</v>
      </c>
      <c r="AN2" s="99" t="s">
        <v>11</v>
      </c>
      <c r="AO2" s="86" t="s">
        <v>12</v>
      </c>
    </row>
    <row r="3">
      <c r="A3" s="101"/>
      <c r="B3" s="90"/>
      <c r="C3" s="23" t="s">
        <v>13</v>
      </c>
      <c r="D3" s="102" t="s">
        <v>14</v>
      </c>
      <c r="E3" s="24" t="s">
        <v>15</v>
      </c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135"/>
      <c r="U3" s="24" t="s">
        <v>15</v>
      </c>
      <c r="V3" s="103" t="s">
        <v>16</v>
      </c>
      <c r="W3" s="104" t="s">
        <v>17</v>
      </c>
      <c r="X3" s="104" t="s">
        <v>18</v>
      </c>
      <c r="Y3" s="104" t="s">
        <v>19</v>
      </c>
      <c r="Z3" s="104" t="s">
        <v>20</v>
      </c>
      <c r="AA3" s="104" t="s">
        <v>21</v>
      </c>
      <c r="AB3" s="104" t="s">
        <v>22</v>
      </c>
      <c r="AC3" s="104" t="s">
        <v>23</v>
      </c>
      <c r="AD3" s="87"/>
      <c r="AE3" s="87"/>
      <c r="AF3" s="105" t="str">
        <f t="shared" ref="AF3:AF5" si="1">E4</f>
        <v>MBK</v>
      </c>
      <c r="AG3" s="106">
        <f t="array" ref="AG3">SUM(($E$12:$E$56=AF3)*(ISNUMBER($G$12:$G$56)),($F$12:$F$56=AF3)*(ISNUMBER($I$12:$I$56)))</f>
        <v>30</v>
      </c>
      <c r="AH3" s="86">
        <f t="array" ref="AH3">SUM(('ТУР8'!home=AF3)*('ТУР8'!homescore&gt;'ТУР8'!visitorscore),('ТУР8'!visitor=AF3)*('ТУР8'!visitorscore&gt;'ТУР8'!homescore))</f>
        <v>18</v>
      </c>
      <c r="AI3" s="86">
        <f t="array" ref="AI3">SUM(('ТУР8'!home=AF3)*('ТУР8'!homescore='ТУР8'!visitorscore)*ISNUMBER('ТУР8'!visitorscore),('ТУР8'!visitor=AF3)*('ТУР8'!visitorscore='ТУР8'!homescore)*ISNUMBER('ТУР8'!homescore))</f>
        <v>11</v>
      </c>
      <c r="AJ3" s="86">
        <f t="array" ref="AJ3">SUM(('ТУР8'!home=AF3)*('ТУР8'!homescore&lt;'ТУР8'!visitorscore),('ТУР8'!visitor=AF3)*('ТУР8'!visitorscore&lt;'ТУР8'!homescore))</f>
        <v>1</v>
      </c>
      <c r="AK3" s="107">
        <f t="array" ref="AK3">SUMIF('ТУР8'!home,AF3,'ТУР8'!homescore)+SUMIF('ТУР8'!visitor,AF3,'ТУР8'!visitorscore)</f>
        <v>60</v>
      </c>
      <c r="AL3" s="108">
        <f t="array" ref="AL3">SUMIF('ТУР8'!home,AF3,'ТУР8'!visitorscore)+SUMIF('ТУР8'!visitor,AF3,'ТУР8'!homescore)</f>
        <v>33</v>
      </c>
      <c r="AM3" s="86">
        <f t="shared" ref="AM3:AM5" si="2">AK3-AL3</f>
        <v>27</v>
      </c>
      <c r="AN3" s="107">
        <f t="array" ref="AN3">AH3*Options!$B$2+AI3*Options!$B$3+AJ3*Options!$B$4+VLOOKUP(AF3,$E$4:$F$8,2,0)</f>
        <v>65</v>
      </c>
      <c r="AO3" s="87">
        <f t="shared" ref="AO3:AO5" si="3">AK3+AM3*10000+AN3*100000000</f>
        <v>6500270060</v>
      </c>
    </row>
    <row r="4">
      <c r="A4" s="87"/>
      <c r="B4" s="90"/>
      <c r="C4" s="29" t="s">
        <v>62</v>
      </c>
      <c r="D4" s="109" t="s">
        <v>31</v>
      </c>
      <c r="E4" s="132" t="s">
        <v>63</v>
      </c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135"/>
      <c r="U4" s="110" t="str">
        <f t="array" ref="U4">INDEX($AF$3:$AF$5,MATCH(LARGE($AO$3:$AO$5-ROW($AO$3:$AO$5)/COUNT($AO$3:$AO$5),ROW(U4)-ROW(U$4)+1),$AO$3:$AO$5-ROW($AO$3:$AO$5)/COUNT($AO$3:$AO$5),0))</f>
        <v>MBK</v>
      </c>
      <c r="V4" s="103">
        <f t="array" ref="V4">VLOOKUP($U4,$AF$3:$AN$5,2,0)</f>
        <v>30</v>
      </c>
      <c r="W4" s="104">
        <f t="array" ref="W4">VLOOKUP($U4,$AF$3:$AN$5,3,0)</f>
        <v>18</v>
      </c>
      <c r="X4" s="104">
        <f t="array" ref="X4">VLOOKUP($U4,$AF$3:$AN$5,4,0)</f>
        <v>11</v>
      </c>
      <c r="Y4" s="104">
        <f t="array" ref="Y4">VLOOKUP($U4,$AF$3:$AN$5,5,0)</f>
        <v>1</v>
      </c>
      <c r="Z4" s="104">
        <f t="array" ref="Z4">VLOOKUP($U4,$AF$3:$AN$5,6,0)</f>
        <v>60</v>
      </c>
      <c r="AA4" s="104">
        <f t="array" ref="AA4">VLOOKUP($U4,$AF$3:$AN$5,7,0)</f>
        <v>33</v>
      </c>
      <c r="AB4" s="104">
        <f t="array" ref="AB4">VLOOKUP($U4,$AF$3:$AN$5,8,0)</f>
        <v>27</v>
      </c>
      <c r="AC4" s="104">
        <f t="array" ref="AC4">VLOOKUP($U4,$AF$3:$AN$5,9,0)</f>
        <v>65</v>
      </c>
      <c r="AD4" s="28"/>
      <c r="AE4" s="87"/>
      <c r="AF4" s="111" t="str">
        <f t="shared" si="1"/>
        <v>⁠NightLovell</v>
      </c>
      <c r="AG4" s="106">
        <f t="array" ref="AG4">SUM(($E$12:$E$56=AF4)*(ISNUMBER($G$12:$G$56)),($F$12:$F$56=AF4)*(ISNUMBER($I$12:$I$56)))</f>
        <v>30</v>
      </c>
      <c r="AH4" s="86">
        <f t="array" ref="AH4">SUM(('ТУР8'!home=AF4)*('ТУР8'!homescore&gt;'ТУР8'!visitorscore),('ТУР8'!visitor=AF4)*('ТУР8'!visitorscore&gt;'ТУР8'!homescore))</f>
        <v>9</v>
      </c>
      <c r="AI4" s="86">
        <f t="array" ref="AI4">SUM(('ТУР8'!home=AF4)*('ТУР8'!homescore='ТУР8'!visitorscore)*ISNUMBER('ТУР8'!visitorscore),('ТУР8'!visitor=AF4)*('ТУР8'!visitorscore='ТУР8'!homescore)*ISNUMBER('ТУР8'!homescore))</f>
        <v>11</v>
      </c>
      <c r="AJ4" s="86">
        <f t="array" ref="AJ4">SUM(('ТУР8'!home=AF4)*('ТУР8'!homescore&lt;'ТУР8'!visitorscore),('ТУР8'!visitor=AF4)*('ТУР8'!visitorscore&lt;'ТУР8'!homescore))</f>
        <v>10</v>
      </c>
      <c r="AK4" s="107">
        <f t="array" ref="AK4">SUMIF('ТУР8'!home,AF4,'ТУР8'!homescore)+SUMIF('ТУР8'!visitor,AF4,'ТУР8'!visitorscore)</f>
        <v>45</v>
      </c>
      <c r="AL4" s="108">
        <f t="array" ref="AL4">SUMIF('ТУР8'!home,AF4,'ТУР8'!visitorscore)+SUMIF('ТУР8'!visitor,AF4,'ТУР8'!homescore)</f>
        <v>44</v>
      </c>
      <c r="AM4" s="86">
        <f t="shared" si="2"/>
        <v>1</v>
      </c>
      <c r="AN4" s="107">
        <f t="array" ref="AN4">AH4*Options!$B$2+AI4*Options!$B$3+AJ4*Options!$B$4+VLOOKUP(AF4,$E$4:$F$8,2,0)</f>
        <v>38</v>
      </c>
      <c r="AO4" s="87">
        <f t="shared" si="3"/>
        <v>3800010045</v>
      </c>
    </row>
    <row r="5">
      <c r="A5" s="87"/>
      <c r="B5" s="90"/>
      <c r="C5" s="29" t="s">
        <v>64</v>
      </c>
      <c r="D5" s="109" t="s">
        <v>46</v>
      </c>
      <c r="E5" s="133" t="s">
        <v>65</v>
      </c>
      <c r="F5" s="7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135"/>
      <c r="U5" s="110" t="str">
        <f t="array" ref="U5">INDEX($AF$3:$AF$5,MATCH(LARGE($AO$3:$AO$5-ROW($AO$3:$AO$5)/COUNT($AO$3:$AO$5),ROW(U5)-ROW(U$4)+1),$AO$3:$AO$5-ROW($AO$3:$AO$5)/COUNT($AO$3:$AO$5),0))</f>
        <v>⁠NightLovell</v>
      </c>
      <c r="V5" s="103">
        <f t="array" ref="V5">VLOOKUP($U5,$AF$3:$AN$5,2,0)</f>
        <v>30</v>
      </c>
      <c r="W5" s="104">
        <f t="array" ref="W5">VLOOKUP($U5,$AF$3:$AN$5,3,0)</f>
        <v>9</v>
      </c>
      <c r="X5" s="104">
        <f t="array" ref="X5">VLOOKUP($U5,$AF$3:$AN$5,4,0)</f>
        <v>11</v>
      </c>
      <c r="Y5" s="104">
        <f t="array" ref="Y5">VLOOKUP($U5,$AF$3:$AN$5,5,0)</f>
        <v>10</v>
      </c>
      <c r="Z5" s="104">
        <f t="array" ref="Z5">VLOOKUP($U5,$AF$3:$AN$5,6,0)</f>
        <v>45</v>
      </c>
      <c r="AA5" s="104">
        <f t="array" ref="AA5">VLOOKUP($U5,$AF$3:$AN$5,7,0)</f>
        <v>44</v>
      </c>
      <c r="AB5" s="104">
        <f t="array" ref="AB5">VLOOKUP($U5,$AF$3:$AN$5,8,0)</f>
        <v>1</v>
      </c>
      <c r="AC5" s="104">
        <f t="array" ref="AC5">VLOOKUP($U5,$AF$3:$AN$5,9,0)</f>
        <v>38</v>
      </c>
      <c r="AD5" s="28"/>
      <c r="AE5" s="87"/>
      <c r="AF5" s="111" t="str">
        <f t="shared" si="1"/>
        <v>Djack</v>
      </c>
      <c r="AG5" s="106">
        <f t="array" ref="AG5">SUM(($E$12:$E$56=AF5)*(ISNUMBER($G$12:$G$56)),($F$12:$F$56=AF5)*(ISNUMBER($I$12:$I$56)))</f>
        <v>30</v>
      </c>
      <c r="AH5" s="86">
        <f t="array" ref="AH5">SUM(('ТУР8'!home=AF5)*('ТУР8'!homescore&gt;'ТУР8'!visitorscore),('ТУР8'!visitor=AF5)*('ТУР8'!visitorscore&gt;'ТУР8'!homescore))</f>
        <v>4</v>
      </c>
      <c r="AI5" s="86">
        <f t="array" ref="AI5">SUM(('ТУР8'!home=AF5)*('ТУР8'!homescore='ТУР8'!visitorscore)*ISNUMBER('ТУР8'!visitorscore),('ТУР8'!visitor=AF5)*('ТУР8'!visitorscore='ТУР8'!homescore)*ISNUMBER('ТУР8'!homescore))</f>
        <v>6</v>
      </c>
      <c r="AJ5" s="86">
        <f t="array" ref="AJ5">SUM(('ТУР8'!home=AF5)*('ТУР8'!homescore&lt;'ТУР8'!visitorscore),('ТУР8'!visitor=AF5)*('ТУР8'!visitorscore&lt;'ТУР8'!homescore))</f>
        <v>20</v>
      </c>
      <c r="AK5" s="107">
        <f t="array" ref="AK5">SUMIF('ТУР8'!home,AF5,'ТУР8'!homescore)+SUMIF('ТУР8'!visitor,AF5,'ТУР8'!visitorscore)</f>
        <v>26</v>
      </c>
      <c r="AL5" s="108">
        <f t="array" ref="AL5">SUMIF('ТУР8'!home,AF5,'ТУР8'!visitorscore)+SUMIF('ТУР8'!visitor,AF5,'ТУР8'!homescore)</f>
        <v>54</v>
      </c>
      <c r="AM5" s="86">
        <f t="shared" si="2"/>
        <v>-28</v>
      </c>
      <c r="AN5" s="107">
        <f t="array" ref="AN5">AH5*Options!$B$2+AI5*Options!$B$3+AJ5*Options!$B$4+VLOOKUP(AF5,$E$4:$F$8,2,0)</f>
        <v>18</v>
      </c>
      <c r="AO5" s="87">
        <f t="shared" si="3"/>
        <v>1799720026</v>
      </c>
    </row>
    <row r="6">
      <c r="A6" s="87"/>
      <c r="B6" s="90"/>
      <c r="C6" s="29" t="s">
        <v>66</v>
      </c>
      <c r="D6" s="109" t="s">
        <v>47</v>
      </c>
      <c r="E6" s="31" t="s">
        <v>67</v>
      </c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135"/>
      <c r="U6" s="110" t="str">
        <f t="array" ref="U6">INDEX($AF$3:$AF$5,MATCH(LARGE($AO$3:$AO$5-ROW($AO$3:$AO$5)/COUNT($AO$3:$AO$5),ROW(U6)-ROW(U$4)+1),$AO$3:$AO$5-ROW($AO$3:$AO$5)/COUNT($AO$3:$AO$5),0))</f>
        <v>Djack</v>
      </c>
      <c r="V6" s="103">
        <f t="array" ref="V6">VLOOKUP($U6,$AF$3:$AN$5,2,0)</f>
        <v>30</v>
      </c>
      <c r="W6" s="104">
        <f t="array" ref="W6">VLOOKUP($U6,$AF$3:$AN$5,3,0)</f>
        <v>4</v>
      </c>
      <c r="X6" s="104">
        <f t="array" ref="X6">VLOOKUP($U6,$AF$3:$AN$5,4,0)</f>
        <v>6</v>
      </c>
      <c r="Y6" s="104">
        <f t="array" ref="Y6">VLOOKUP($U6,$AF$3:$AN$5,5,0)</f>
        <v>20</v>
      </c>
      <c r="Z6" s="104">
        <f t="array" ref="Z6">VLOOKUP($U6,$AF$3:$AN$5,6,0)</f>
        <v>26</v>
      </c>
      <c r="AA6" s="104">
        <f t="array" ref="AA6">VLOOKUP($U6,$AF$3:$AN$5,7,0)</f>
        <v>54</v>
      </c>
      <c r="AB6" s="104">
        <f t="array" ref="AB6">VLOOKUP($U6,$AF$3:$AN$5,8,0)</f>
        <v>-28</v>
      </c>
      <c r="AC6" s="104">
        <f t="array" ref="AC6">VLOOKUP($U6,$AF$3:$AN$5,9,0)</f>
        <v>18</v>
      </c>
      <c r="AD6" s="28"/>
      <c r="AE6" s="87"/>
      <c r="AF6" s="86"/>
      <c r="AG6" s="86"/>
      <c r="AH6" s="86"/>
      <c r="AI6" s="86"/>
      <c r="AJ6" s="86"/>
      <c r="AK6" s="86"/>
      <c r="AL6" s="86"/>
      <c r="AM6" s="86"/>
      <c r="AN6" s="86"/>
      <c r="AO6" s="87"/>
    </row>
    <row r="7">
      <c r="A7" s="87"/>
      <c r="B7" s="90"/>
      <c r="C7" s="92"/>
      <c r="D7" s="91"/>
      <c r="E7" s="91"/>
      <c r="F7" s="91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135"/>
      <c r="U7" s="91"/>
      <c r="V7" s="87"/>
      <c r="W7" s="87"/>
      <c r="X7" s="87"/>
      <c r="Y7" s="87"/>
      <c r="Z7" s="87"/>
      <c r="AA7" s="87"/>
      <c r="AB7" s="87"/>
      <c r="AC7" s="87"/>
      <c r="AD7" s="87"/>
      <c r="AE7" s="87"/>
      <c r="AF7" s="111"/>
      <c r="AG7" s="86"/>
      <c r="AH7" s="86"/>
      <c r="AI7" s="86"/>
      <c r="AJ7" s="86"/>
      <c r="AK7" s="86"/>
      <c r="AL7" s="86"/>
      <c r="AM7" s="86"/>
      <c r="AN7" s="86"/>
      <c r="AO7" s="87"/>
    </row>
    <row r="8" hidden="1">
      <c r="A8" s="87"/>
      <c r="B8" s="90"/>
      <c r="C8" s="92"/>
      <c r="D8" s="91"/>
      <c r="E8" s="91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135"/>
      <c r="U8" s="91"/>
      <c r="V8" s="86"/>
      <c r="W8" s="86"/>
      <c r="X8" s="86"/>
      <c r="Y8" s="86"/>
      <c r="Z8" s="86"/>
      <c r="AA8" s="86"/>
      <c r="AB8" s="86"/>
      <c r="AC8" s="86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</row>
    <row r="9" hidden="1">
      <c r="A9" s="87"/>
      <c r="B9" s="90"/>
      <c r="C9" s="91"/>
      <c r="D9" s="91"/>
      <c r="E9" s="91"/>
      <c r="F9" s="91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135"/>
      <c r="U9" s="91"/>
      <c r="V9" s="86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</row>
    <row r="10">
      <c r="A10" s="87"/>
      <c r="B10" s="136" t="s">
        <v>33</v>
      </c>
      <c r="C10" s="91"/>
      <c r="D10" s="112"/>
      <c r="E10" s="112"/>
      <c r="F10" s="91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135"/>
      <c r="U10" s="91"/>
      <c r="V10" s="86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</row>
    <row r="11" ht="15.0" customHeight="1">
      <c r="A11" s="113"/>
      <c r="B11" s="114"/>
      <c r="C11" s="102" t="s">
        <v>14</v>
      </c>
      <c r="D11" s="102" t="s">
        <v>14</v>
      </c>
      <c r="E11" s="115" t="s">
        <v>34</v>
      </c>
      <c r="F11" s="115" t="s">
        <v>35</v>
      </c>
      <c r="G11" s="116" t="s">
        <v>36</v>
      </c>
      <c r="H11" s="95"/>
      <c r="I11" s="4"/>
      <c r="J11" s="117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</row>
    <row r="12">
      <c r="A12" s="118"/>
      <c r="B12" s="119">
        <v>0.20833333333333334</v>
      </c>
      <c r="C12" s="120" t="str">
        <f t="shared" ref="C12:C14" si="4">TRIM($D$4)</f>
        <v>Швеция</v>
      </c>
      <c r="D12" s="121" t="str">
        <f t="shared" ref="D12:D17" si="5">TRIM($D$5)</f>
        <v>Финляндия</v>
      </c>
      <c r="E12" s="117" t="str">
        <f t="shared" ref="E12:E14" si="6">$E$4</f>
        <v>MBK</v>
      </c>
      <c r="F12" s="117" t="str">
        <f t="shared" ref="F12:F17" si="7">$E$5</f>
        <v>⁠NightLovell</v>
      </c>
      <c r="G12" s="115">
        <f t="shared" ref="G12:G56" si="8">SUM(K12)</f>
        <v>2</v>
      </c>
      <c r="H12" s="117"/>
      <c r="I12" s="115">
        <f t="shared" ref="I12:I18" si="9">SUM(L12)</f>
        <v>1</v>
      </c>
      <c r="J12" s="117"/>
      <c r="K12" s="120">
        <v>2.0</v>
      </c>
      <c r="L12" s="122">
        <v>1.0</v>
      </c>
      <c r="M12" s="123"/>
      <c r="N12" s="91"/>
      <c r="O12" s="91"/>
      <c r="P12" s="91"/>
      <c r="Q12" s="91"/>
      <c r="R12" s="91"/>
      <c r="S12" s="91"/>
      <c r="T12" s="137">
        <v>70.0</v>
      </c>
      <c r="U12" s="124" t="str">
        <f t="shared" ref="U12:U56" si="10">TEXT(B12,"h:mm")&amp;" "&amp;($C$1)&amp;" ("&amp;C12&amp;") "&amp;E12&amp;" "&amp;" - ("&amp;D12&amp;") "&amp;F12&amp;""</f>
        <v>5:00 Bullet shot Cup (Швеция) MBK  - (Финляндия) ⁠NightLovell</v>
      </c>
      <c r="V12" s="87" t="str">
        <f t="shared" ref="V12:V56" si="11">TEXT(G12,"0")&amp;":"&amp;TEXT(I12,"0")</f>
        <v>2:1</v>
      </c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</row>
    <row r="13">
      <c r="A13" s="118"/>
      <c r="B13" s="119">
        <v>0.2111111111111111</v>
      </c>
      <c r="C13" s="120" t="str">
        <f t="shared" si="4"/>
        <v>Швеция</v>
      </c>
      <c r="D13" s="121" t="str">
        <f t="shared" si="5"/>
        <v>Финляндия</v>
      </c>
      <c r="E13" s="117" t="str">
        <f t="shared" si="6"/>
        <v>MBK</v>
      </c>
      <c r="F13" s="117" t="str">
        <f t="shared" si="7"/>
        <v>⁠NightLovell</v>
      </c>
      <c r="G13" s="115">
        <f t="shared" si="8"/>
        <v>3</v>
      </c>
      <c r="H13" s="117"/>
      <c r="I13" s="115">
        <f t="shared" si="9"/>
        <v>3</v>
      </c>
      <c r="J13" s="117"/>
      <c r="K13" s="121">
        <v>3.0</v>
      </c>
      <c r="L13" s="125">
        <v>3.0</v>
      </c>
      <c r="M13" s="123"/>
      <c r="N13" s="91"/>
      <c r="O13" s="91"/>
      <c r="P13" s="91"/>
      <c r="Q13" s="91"/>
      <c r="R13" s="91"/>
      <c r="S13" s="91"/>
      <c r="T13" s="137">
        <v>71.0</v>
      </c>
      <c r="U13" s="124" t="str">
        <f t="shared" si="10"/>
        <v>5:04 Bullet shot Cup (Швеция) MBK  - (Финляндия) ⁠NightLovell</v>
      </c>
      <c r="V13" s="87" t="str">
        <f t="shared" si="11"/>
        <v>3:3</v>
      </c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</row>
    <row r="14">
      <c r="A14" s="118"/>
      <c r="B14" s="119">
        <v>0.21388888888888888</v>
      </c>
      <c r="C14" s="120" t="str">
        <f t="shared" si="4"/>
        <v>Швеция</v>
      </c>
      <c r="D14" s="121" t="str">
        <f t="shared" si="5"/>
        <v>Финляндия</v>
      </c>
      <c r="E14" s="117" t="str">
        <f t="shared" si="6"/>
        <v>MBK</v>
      </c>
      <c r="F14" s="117" t="str">
        <f t="shared" si="7"/>
        <v>⁠NightLovell</v>
      </c>
      <c r="G14" s="115">
        <f t="shared" si="8"/>
        <v>2</v>
      </c>
      <c r="H14" s="117"/>
      <c r="I14" s="115">
        <f t="shared" si="9"/>
        <v>2</v>
      </c>
      <c r="J14" s="117"/>
      <c r="K14" s="121">
        <v>2.0</v>
      </c>
      <c r="L14" s="125">
        <v>2.0</v>
      </c>
      <c r="M14" s="123"/>
      <c r="N14" s="91"/>
      <c r="O14" s="91"/>
      <c r="P14" s="91"/>
      <c r="Q14" s="91"/>
      <c r="R14" s="91"/>
      <c r="S14" s="91"/>
      <c r="T14" s="137">
        <v>72.0</v>
      </c>
      <c r="U14" s="124" t="str">
        <f t="shared" si="10"/>
        <v>5:08 Bullet shot Cup (Швеция) MBK  - (Финляндия) ⁠NightLovell</v>
      </c>
      <c r="V14" s="87" t="str">
        <f t="shared" si="11"/>
        <v>2:2</v>
      </c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</row>
    <row r="15">
      <c r="A15" s="118"/>
      <c r="B15" s="119">
        <v>0.21666666666666667</v>
      </c>
      <c r="C15" s="126" t="str">
        <f t="shared" ref="C15:C20" si="12">TRIM($D$6)</f>
        <v>Чехия</v>
      </c>
      <c r="D15" s="121" t="str">
        <f t="shared" si="5"/>
        <v>Финляндия</v>
      </c>
      <c r="E15" s="126" t="str">
        <f t="shared" ref="E15:E20" si="13">$E$6</f>
        <v>Djack</v>
      </c>
      <c r="F15" s="117" t="str">
        <f t="shared" si="7"/>
        <v>⁠NightLovell</v>
      </c>
      <c r="G15" s="115">
        <f t="shared" si="8"/>
        <v>2</v>
      </c>
      <c r="H15" s="117"/>
      <c r="I15" s="115">
        <f t="shared" si="9"/>
        <v>0</v>
      </c>
      <c r="J15" s="117"/>
      <c r="K15" s="121">
        <v>2.0</v>
      </c>
      <c r="L15" s="125">
        <v>0.0</v>
      </c>
      <c r="M15" s="123"/>
      <c r="N15" s="91"/>
      <c r="O15" s="91"/>
      <c r="P15" s="91"/>
      <c r="Q15" s="91"/>
      <c r="R15" s="91"/>
      <c r="S15" s="91"/>
      <c r="T15" s="137">
        <v>73.0</v>
      </c>
      <c r="U15" s="124" t="str">
        <f t="shared" si="10"/>
        <v>5:12 Bullet shot Cup (Чехия) Djack  - (Финляндия) ⁠NightLovell</v>
      </c>
      <c r="V15" s="87" t="str">
        <f t="shared" si="11"/>
        <v>2:0</v>
      </c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</row>
    <row r="16">
      <c r="A16" s="118"/>
      <c r="B16" s="119">
        <v>0.21944444444444444</v>
      </c>
      <c r="C16" s="126" t="str">
        <f t="shared" si="12"/>
        <v>Чехия</v>
      </c>
      <c r="D16" s="121" t="str">
        <f t="shared" si="5"/>
        <v>Финляндия</v>
      </c>
      <c r="E16" s="126" t="str">
        <f t="shared" si="13"/>
        <v>Djack</v>
      </c>
      <c r="F16" s="117" t="str">
        <f t="shared" si="7"/>
        <v>⁠NightLovell</v>
      </c>
      <c r="G16" s="115">
        <f t="shared" si="8"/>
        <v>0</v>
      </c>
      <c r="H16" s="117"/>
      <c r="I16" s="115">
        <f t="shared" si="9"/>
        <v>2</v>
      </c>
      <c r="J16" s="117"/>
      <c r="K16" s="121">
        <v>0.0</v>
      </c>
      <c r="L16" s="125">
        <v>2.0</v>
      </c>
      <c r="M16" s="123"/>
      <c r="N16" s="91"/>
      <c r="O16" s="91"/>
      <c r="P16" s="91"/>
      <c r="Q16" s="91"/>
      <c r="R16" s="91"/>
      <c r="S16" s="91"/>
      <c r="T16" s="137">
        <v>74.0</v>
      </c>
      <c r="U16" s="124" t="str">
        <f t="shared" si="10"/>
        <v>5:16 Bullet shot Cup (Чехия) Djack  - (Финляндия) ⁠NightLovell</v>
      </c>
      <c r="V16" s="87" t="str">
        <f t="shared" si="11"/>
        <v>0:2</v>
      </c>
      <c r="W16" s="87"/>
      <c r="X16" s="87"/>
      <c r="Y16" s="87"/>
      <c r="Z16" s="87"/>
      <c r="AA16" s="87"/>
      <c r="AB16" s="87"/>
      <c r="AC16" s="12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</row>
    <row r="17">
      <c r="A17" s="118"/>
      <c r="B17" s="119">
        <v>0.2222222222222222</v>
      </c>
      <c r="C17" s="126" t="str">
        <f t="shared" si="12"/>
        <v>Чехия</v>
      </c>
      <c r="D17" s="121" t="str">
        <f t="shared" si="5"/>
        <v>Финляндия</v>
      </c>
      <c r="E17" s="126" t="str">
        <f t="shared" si="13"/>
        <v>Djack</v>
      </c>
      <c r="F17" s="117" t="str">
        <f t="shared" si="7"/>
        <v>⁠NightLovell</v>
      </c>
      <c r="G17" s="115">
        <f t="shared" si="8"/>
        <v>2</v>
      </c>
      <c r="H17" s="117"/>
      <c r="I17" s="115">
        <f t="shared" si="9"/>
        <v>3</v>
      </c>
      <c r="J17" s="117"/>
      <c r="K17" s="117">
        <v>2.0</v>
      </c>
      <c r="L17" s="117">
        <v>3.0</v>
      </c>
      <c r="M17" s="123"/>
      <c r="N17" s="91"/>
      <c r="O17" s="91"/>
      <c r="P17" s="91"/>
      <c r="Q17" s="91"/>
      <c r="R17" s="91"/>
      <c r="S17" s="91"/>
      <c r="T17" s="137">
        <v>75.0</v>
      </c>
      <c r="U17" s="124" t="str">
        <f t="shared" si="10"/>
        <v>5:20 Bullet shot Cup (Чехия) Djack  - (Финляндия) ⁠NightLovell</v>
      </c>
      <c r="V17" s="87" t="str">
        <f t="shared" si="11"/>
        <v>2:3</v>
      </c>
      <c r="W17" s="87"/>
      <c r="X17" s="87"/>
      <c r="Y17" s="87"/>
      <c r="Z17" s="87"/>
      <c r="AA17" s="87"/>
      <c r="AB17" s="87"/>
      <c r="AC17" s="87"/>
      <c r="AD17" s="128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</row>
    <row r="18" ht="15.75" customHeight="1">
      <c r="A18" s="129"/>
      <c r="B18" s="119">
        <v>0.225</v>
      </c>
      <c r="C18" s="126" t="str">
        <f t="shared" si="12"/>
        <v>Чехия</v>
      </c>
      <c r="D18" s="126" t="str">
        <f t="shared" ref="D18:D23" si="14">TRIM($D$4)</f>
        <v>Швеция</v>
      </c>
      <c r="E18" s="126" t="str">
        <f t="shared" si="13"/>
        <v>Djack</v>
      </c>
      <c r="F18" s="117" t="str">
        <f t="shared" ref="F18:F23" si="15">$E$4</f>
        <v>MBK</v>
      </c>
      <c r="G18" s="115">
        <f t="shared" si="8"/>
        <v>0</v>
      </c>
      <c r="H18" s="117"/>
      <c r="I18" s="115">
        <f t="shared" si="9"/>
        <v>2</v>
      </c>
      <c r="J18" s="117"/>
      <c r="K18" s="120">
        <v>0.0</v>
      </c>
      <c r="L18" s="122">
        <v>2.0</v>
      </c>
      <c r="M18" s="123"/>
      <c r="N18" s="130"/>
      <c r="O18" s="130"/>
      <c r="P18" s="91"/>
      <c r="Q18" s="130"/>
      <c r="R18" s="130"/>
      <c r="S18" s="91"/>
      <c r="T18" s="137">
        <v>76.0</v>
      </c>
      <c r="U18" s="124" t="str">
        <f t="shared" si="10"/>
        <v>5:24 Bullet shot Cup (Чехия) Djack  - (Швеция) MBK</v>
      </c>
      <c r="V18" s="87" t="str">
        <f t="shared" si="11"/>
        <v>0:2</v>
      </c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</row>
    <row r="19" ht="15.75" customHeight="1">
      <c r="A19" s="129"/>
      <c r="B19" s="119">
        <v>0.22777777777777777</v>
      </c>
      <c r="C19" s="126" t="str">
        <f t="shared" si="12"/>
        <v>Чехия</v>
      </c>
      <c r="D19" s="126" t="str">
        <f t="shared" si="14"/>
        <v>Швеция</v>
      </c>
      <c r="E19" s="126" t="str">
        <f t="shared" si="13"/>
        <v>Djack</v>
      </c>
      <c r="F19" s="117" t="str">
        <f t="shared" si="15"/>
        <v>MBK</v>
      </c>
      <c r="G19" s="115">
        <f t="shared" si="8"/>
        <v>0</v>
      </c>
      <c r="H19" s="117"/>
      <c r="I19" s="115">
        <f t="shared" ref="I19:I23" si="16">SUM(L19,O19)</f>
        <v>2</v>
      </c>
      <c r="J19" s="117"/>
      <c r="K19" s="121">
        <v>0.0</v>
      </c>
      <c r="L19" s="125">
        <v>2.0</v>
      </c>
      <c r="M19" s="123"/>
      <c r="N19" s="130"/>
      <c r="O19" s="130"/>
      <c r="P19" s="91"/>
      <c r="Q19" s="130"/>
      <c r="R19" s="130"/>
      <c r="S19" s="91"/>
      <c r="T19" s="137">
        <v>77.0</v>
      </c>
      <c r="U19" s="124" t="str">
        <f t="shared" si="10"/>
        <v>5:28 Bullet shot Cup (Чехия) Djack  - (Швеция) MBK</v>
      </c>
      <c r="V19" s="87" t="str">
        <f t="shared" si="11"/>
        <v>0:2</v>
      </c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</row>
    <row r="20" ht="15.75" customHeight="1">
      <c r="A20" s="129"/>
      <c r="B20" s="119">
        <v>0.23055555555555557</v>
      </c>
      <c r="C20" s="126" t="str">
        <f t="shared" si="12"/>
        <v>Чехия</v>
      </c>
      <c r="D20" s="126" t="str">
        <f t="shared" si="14"/>
        <v>Швеция</v>
      </c>
      <c r="E20" s="126" t="str">
        <f t="shared" si="13"/>
        <v>Djack</v>
      </c>
      <c r="F20" s="117" t="str">
        <f t="shared" si="15"/>
        <v>MBK</v>
      </c>
      <c r="G20" s="115">
        <f t="shared" si="8"/>
        <v>1</v>
      </c>
      <c r="H20" s="117"/>
      <c r="I20" s="115">
        <f t="shared" si="16"/>
        <v>2</v>
      </c>
      <c r="J20" s="117"/>
      <c r="K20" s="121">
        <v>1.0</v>
      </c>
      <c r="L20" s="125">
        <v>2.0</v>
      </c>
      <c r="M20" s="123"/>
      <c r="N20" s="130"/>
      <c r="O20" s="130"/>
      <c r="P20" s="91"/>
      <c r="Q20" s="130"/>
      <c r="R20" s="130"/>
      <c r="S20" s="91"/>
      <c r="T20" s="137">
        <v>78.0</v>
      </c>
      <c r="U20" s="124" t="str">
        <f t="shared" si="10"/>
        <v>5:32 Bullet shot Cup (Чехия) Djack  - (Швеция) MBK</v>
      </c>
      <c r="V20" s="87" t="str">
        <f t="shared" si="11"/>
        <v>1:2</v>
      </c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</row>
    <row r="21" ht="15.75" customHeight="1">
      <c r="A21" s="129"/>
      <c r="B21" s="119">
        <v>0.23333333333333334</v>
      </c>
      <c r="C21" s="121" t="str">
        <f t="shared" ref="C21:C26" si="17">TRIM($D$5)</f>
        <v>Финляндия</v>
      </c>
      <c r="D21" s="126" t="str">
        <f t="shared" si="14"/>
        <v>Швеция</v>
      </c>
      <c r="E21" s="117" t="str">
        <f t="shared" ref="E21:E26" si="18">$E$5</f>
        <v>⁠NightLovell</v>
      </c>
      <c r="F21" s="117" t="str">
        <f t="shared" si="15"/>
        <v>MBK</v>
      </c>
      <c r="G21" s="115">
        <f t="shared" si="8"/>
        <v>0</v>
      </c>
      <c r="H21" s="117"/>
      <c r="I21" s="115">
        <f t="shared" si="16"/>
        <v>2</v>
      </c>
      <c r="J21" s="117"/>
      <c r="K21" s="121">
        <v>0.0</v>
      </c>
      <c r="L21" s="125">
        <v>2.0</v>
      </c>
      <c r="M21" s="123"/>
      <c r="N21" s="130"/>
      <c r="O21" s="130"/>
      <c r="P21" s="91"/>
      <c r="Q21" s="130"/>
      <c r="R21" s="130"/>
      <c r="S21" s="91"/>
      <c r="T21" s="137">
        <v>79.0</v>
      </c>
      <c r="U21" s="124" t="str">
        <f t="shared" si="10"/>
        <v>5:36 Bullet shot Cup (Финляндия) ⁠NightLovell  - (Швеция) MBK</v>
      </c>
      <c r="V21" s="87" t="str">
        <f t="shared" si="11"/>
        <v>0:2</v>
      </c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</row>
    <row r="22" ht="15.75" customHeight="1">
      <c r="A22" s="129"/>
      <c r="B22" s="119">
        <v>0.2361111111111111</v>
      </c>
      <c r="C22" s="121" t="str">
        <f t="shared" si="17"/>
        <v>Финляндия</v>
      </c>
      <c r="D22" s="126" t="str">
        <f t="shared" si="14"/>
        <v>Швеция</v>
      </c>
      <c r="E22" s="117" t="str">
        <f t="shared" si="18"/>
        <v>⁠NightLovell</v>
      </c>
      <c r="F22" s="117" t="str">
        <f t="shared" si="15"/>
        <v>MBK</v>
      </c>
      <c r="G22" s="115">
        <f t="shared" si="8"/>
        <v>1</v>
      </c>
      <c r="H22" s="117"/>
      <c r="I22" s="115">
        <f t="shared" si="16"/>
        <v>1</v>
      </c>
      <c r="J22" s="117"/>
      <c r="K22" s="121">
        <v>1.0</v>
      </c>
      <c r="L22" s="125">
        <v>1.0</v>
      </c>
      <c r="M22" s="123"/>
      <c r="N22" s="130"/>
      <c r="O22" s="130"/>
      <c r="P22" s="91"/>
      <c r="Q22" s="130"/>
      <c r="R22" s="130"/>
      <c r="S22" s="91"/>
      <c r="T22" s="137">
        <v>80.0</v>
      </c>
      <c r="U22" s="124" t="str">
        <f t="shared" si="10"/>
        <v>5:40 Bullet shot Cup (Финляндия) ⁠NightLovell  - (Швеция) MBK</v>
      </c>
      <c r="V22" s="87" t="str">
        <f t="shared" si="11"/>
        <v>1:1</v>
      </c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</row>
    <row r="23" ht="15.75" customHeight="1">
      <c r="A23" s="129"/>
      <c r="B23" s="119">
        <v>0.2388888888888889</v>
      </c>
      <c r="C23" s="121" t="str">
        <f t="shared" si="17"/>
        <v>Финляндия</v>
      </c>
      <c r="D23" s="126" t="str">
        <f t="shared" si="14"/>
        <v>Швеция</v>
      </c>
      <c r="E23" s="117" t="str">
        <f t="shared" si="18"/>
        <v>⁠NightLovell</v>
      </c>
      <c r="F23" s="117" t="str">
        <f t="shared" si="15"/>
        <v>MBK</v>
      </c>
      <c r="G23" s="115">
        <f t="shared" si="8"/>
        <v>0</v>
      </c>
      <c r="H23" s="117"/>
      <c r="I23" s="115">
        <f t="shared" si="16"/>
        <v>2</v>
      </c>
      <c r="J23" s="117"/>
      <c r="K23" s="117">
        <v>0.0</v>
      </c>
      <c r="L23" s="117">
        <v>2.0</v>
      </c>
      <c r="M23" s="123"/>
      <c r="N23" s="91"/>
      <c r="O23" s="91"/>
      <c r="P23" s="91"/>
      <c r="Q23" s="91"/>
      <c r="R23" s="91"/>
      <c r="S23" s="91"/>
      <c r="T23" s="137">
        <v>81.0</v>
      </c>
      <c r="U23" s="124" t="str">
        <f t="shared" si="10"/>
        <v>5:44 Bullet shot Cup (Финляндия) ⁠NightLovell  - (Швеция) MBK</v>
      </c>
      <c r="V23" s="87" t="str">
        <f t="shared" si="11"/>
        <v>0:2</v>
      </c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</row>
    <row r="24" ht="15.75" customHeight="1">
      <c r="A24" s="87"/>
      <c r="B24" s="119">
        <v>0.24166666666666667</v>
      </c>
      <c r="C24" s="121" t="str">
        <f t="shared" si="17"/>
        <v>Финляндия</v>
      </c>
      <c r="D24" s="126" t="str">
        <f t="shared" ref="D24:D29" si="19">TRIM($D$6)</f>
        <v>Чехия</v>
      </c>
      <c r="E24" s="117" t="str">
        <f t="shared" si="18"/>
        <v>⁠NightLovell</v>
      </c>
      <c r="F24" s="126" t="str">
        <f t="shared" ref="F24:F29" si="20">$E$6</f>
        <v>Djack</v>
      </c>
      <c r="G24" s="115">
        <f t="shared" si="8"/>
        <v>2</v>
      </c>
      <c r="H24" s="117"/>
      <c r="I24" s="115">
        <f t="shared" ref="I24:I30" si="21">SUM(L24)</f>
        <v>1</v>
      </c>
      <c r="J24" s="117"/>
      <c r="K24" s="120">
        <v>2.0</v>
      </c>
      <c r="L24" s="122">
        <v>1.0</v>
      </c>
      <c r="M24" s="91"/>
      <c r="N24" s="91"/>
      <c r="O24" s="91"/>
      <c r="P24" s="91"/>
      <c r="Q24" s="91"/>
      <c r="R24" s="91"/>
      <c r="S24" s="91"/>
      <c r="T24" s="137">
        <v>82.0</v>
      </c>
      <c r="U24" s="124" t="str">
        <f t="shared" si="10"/>
        <v>5:48 Bullet shot Cup (Финляндия) ⁠NightLovell  - (Чехия) Djack</v>
      </c>
      <c r="V24" s="87" t="str">
        <f t="shared" si="11"/>
        <v>2:1</v>
      </c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</row>
    <row r="25" ht="15.75" customHeight="1">
      <c r="A25" s="87"/>
      <c r="B25" s="119">
        <v>0.24444444444444444</v>
      </c>
      <c r="C25" s="121" t="str">
        <f t="shared" si="17"/>
        <v>Финляндия</v>
      </c>
      <c r="D25" s="126" t="str">
        <f t="shared" si="19"/>
        <v>Чехия</v>
      </c>
      <c r="E25" s="117" t="str">
        <f t="shared" si="18"/>
        <v>⁠NightLovell</v>
      </c>
      <c r="F25" s="126" t="str">
        <f t="shared" si="20"/>
        <v>Djack</v>
      </c>
      <c r="G25" s="115">
        <f t="shared" si="8"/>
        <v>3</v>
      </c>
      <c r="H25" s="117"/>
      <c r="I25" s="115">
        <f t="shared" si="21"/>
        <v>1</v>
      </c>
      <c r="J25" s="117"/>
      <c r="K25" s="121">
        <v>3.0</v>
      </c>
      <c r="L25" s="125">
        <v>1.0</v>
      </c>
      <c r="M25" s="91"/>
      <c r="N25" s="91"/>
      <c r="O25" s="91"/>
      <c r="P25" s="91"/>
      <c r="Q25" s="91"/>
      <c r="R25" s="91"/>
      <c r="S25" s="91"/>
      <c r="T25" s="137">
        <v>83.0</v>
      </c>
      <c r="U25" s="124" t="str">
        <f t="shared" si="10"/>
        <v>5:52 Bullet shot Cup (Финляндия) ⁠NightLovell  - (Чехия) Djack</v>
      </c>
      <c r="V25" s="87" t="str">
        <f t="shared" si="11"/>
        <v>3:1</v>
      </c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</row>
    <row r="26" ht="15.75" customHeight="1">
      <c r="A26" s="87"/>
      <c r="B26" s="119">
        <v>0.24722222222222223</v>
      </c>
      <c r="C26" s="121" t="str">
        <f t="shared" si="17"/>
        <v>Финляндия</v>
      </c>
      <c r="D26" s="126" t="str">
        <f t="shared" si="19"/>
        <v>Чехия</v>
      </c>
      <c r="E26" s="117" t="str">
        <f t="shared" si="18"/>
        <v>⁠NightLovell</v>
      </c>
      <c r="F26" s="126" t="str">
        <f t="shared" si="20"/>
        <v>Djack</v>
      </c>
      <c r="G26" s="115">
        <f t="shared" si="8"/>
        <v>3</v>
      </c>
      <c r="H26" s="117"/>
      <c r="I26" s="115">
        <f t="shared" si="21"/>
        <v>1</v>
      </c>
      <c r="J26" s="117"/>
      <c r="K26" s="121">
        <v>3.0</v>
      </c>
      <c r="L26" s="125">
        <v>1.0</v>
      </c>
      <c r="M26" s="91"/>
      <c r="N26" s="91"/>
      <c r="O26" s="91"/>
      <c r="P26" s="91"/>
      <c r="Q26" s="91"/>
      <c r="R26" s="91"/>
      <c r="S26" s="91"/>
      <c r="T26" s="137">
        <v>84.0</v>
      </c>
      <c r="U26" s="124" t="str">
        <f t="shared" si="10"/>
        <v>5:56 Bullet shot Cup (Финляндия) ⁠NightLovell  - (Чехия) Djack</v>
      </c>
      <c r="V26" s="87" t="str">
        <f t="shared" si="11"/>
        <v>3:1</v>
      </c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</row>
    <row r="27" ht="15.75" customHeight="1">
      <c r="A27" s="87"/>
      <c r="B27" s="119">
        <v>0.25</v>
      </c>
      <c r="C27" s="126" t="str">
        <f t="shared" ref="C27:C32" si="22">TRIM($D$4)</f>
        <v>Швеция</v>
      </c>
      <c r="D27" s="126" t="str">
        <f t="shared" si="19"/>
        <v>Чехия</v>
      </c>
      <c r="E27" s="117" t="str">
        <f t="shared" ref="E27:E32" si="23">$E$4</f>
        <v>MBK</v>
      </c>
      <c r="F27" s="126" t="str">
        <f t="shared" si="20"/>
        <v>Djack</v>
      </c>
      <c r="G27" s="115">
        <f t="shared" si="8"/>
        <v>2</v>
      </c>
      <c r="H27" s="117"/>
      <c r="I27" s="115">
        <f t="shared" si="21"/>
        <v>2</v>
      </c>
      <c r="J27" s="117"/>
      <c r="K27" s="121">
        <v>2.0</v>
      </c>
      <c r="L27" s="125">
        <v>2.0</v>
      </c>
      <c r="M27" s="91"/>
      <c r="N27" s="91"/>
      <c r="O27" s="91"/>
      <c r="P27" s="91"/>
      <c r="Q27" s="91"/>
      <c r="R27" s="91"/>
      <c r="S27" s="91"/>
      <c r="T27" s="137">
        <v>85.0</v>
      </c>
      <c r="U27" s="124" t="str">
        <f t="shared" si="10"/>
        <v>6:00 Bullet shot Cup (Швеция) MBK  - (Чехия) Djack</v>
      </c>
      <c r="V27" s="87" t="str">
        <f t="shared" si="11"/>
        <v>2:2</v>
      </c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</row>
    <row r="28" ht="15.75" customHeight="1">
      <c r="A28" s="87"/>
      <c r="B28" s="119">
        <v>0.25277777777777777</v>
      </c>
      <c r="C28" s="126" t="str">
        <f t="shared" si="22"/>
        <v>Швеция</v>
      </c>
      <c r="D28" s="126" t="str">
        <f t="shared" si="19"/>
        <v>Чехия</v>
      </c>
      <c r="E28" s="117" t="str">
        <f t="shared" si="23"/>
        <v>MBK</v>
      </c>
      <c r="F28" s="126" t="str">
        <f t="shared" si="20"/>
        <v>Djack</v>
      </c>
      <c r="G28" s="115">
        <f t="shared" si="8"/>
        <v>2</v>
      </c>
      <c r="H28" s="117"/>
      <c r="I28" s="115">
        <f t="shared" si="21"/>
        <v>0</v>
      </c>
      <c r="J28" s="117"/>
      <c r="K28" s="121">
        <v>2.0</v>
      </c>
      <c r="L28" s="125">
        <v>0.0</v>
      </c>
      <c r="M28" s="91"/>
      <c r="N28" s="91"/>
      <c r="O28" s="91"/>
      <c r="P28" s="91"/>
      <c r="Q28" s="91"/>
      <c r="R28" s="91"/>
      <c r="S28" s="91"/>
      <c r="T28" s="137">
        <v>86.0</v>
      </c>
      <c r="U28" s="124" t="str">
        <f t="shared" si="10"/>
        <v>6:04 Bullet shot Cup (Швеция) MBK  - (Чехия) Djack</v>
      </c>
      <c r="V28" s="87" t="str">
        <f t="shared" si="11"/>
        <v>2:0</v>
      </c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</row>
    <row r="29" ht="15.75" customHeight="1">
      <c r="A29" s="87"/>
      <c r="B29" s="119">
        <v>0.25555555555555554</v>
      </c>
      <c r="C29" s="126" t="str">
        <f t="shared" si="22"/>
        <v>Швеция</v>
      </c>
      <c r="D29" s="126" t="str">
        <f t="shared" si="19"/>
        <v>Чехия</v>
      </c>
      <c r="E29" s="117" t="str">
        <f t="shared" si="23"/>
        <v>MBK</v>
      </c>
      <c r="F29" s="126" t="str">
        <f t="shared" si="20"/>
        <v>Djack</v>
      </c>
      <c r="G29" s="115">
        <f t="shared" si="8"/>
        <v>2</v>
      </c>
      <c r="H29" s="117"/>
      <c r="I29" s="115">
        <f t="shared" si="21"/>
        <v>0</v>
      </c>
      <c r="J29" s="117"/>
      <c r="K29" s="117">
        <v>2.0</v>
      </c>
      <c r="L29" s="117">
        <v>0.0</v>
      </c>
      <c r="M29" s="91"/>
      <c r="N29" s="91"/>
      <c r="O29" s="91"/>
      <c r="P29" s="91"/>
      <c r="Q29" s="91"/>
      <c r="R29" s="91"/>
      <c r="S29" s="91"/>
      <c r="T29" s="137">
        <v>87.0</v>
      </c>
      <c r="U29" s="124" t="str">
        <f t="shared" si="10"/>
        <v>6:08 Bullet shot Cup (Швеция) MBK  - (Чехия) Djack</v>
      </c>
      <c r="V29" s="87" t="str">
        <f t="shared" si="11"/>
        <v>2:0</v>
      </c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</row>
    <row r="30" ht="15.75" customHeight="1">
      <c r="A30" s="87"/>
      <c r="B30" s="119">
        <v>0.25833333333333336</v>
      </c>
      <c r="C30" s="126" t="str">
        <f t="shared" si="22"/>
        <v>Швеция</v>
      </c>
      <c r="D30" s="121" t="str">
        <f t="shared" ref="D30:D35" si="24">TRIM($D$5)</f>
        <v>Финляндия</v>
      </c>
      <c r="E30" s="117" t="str">
        <f t="shared" si="23"/>
        <v>MBK</v>
      </c>
      <c r="F30" s="117" t="str">
        <f t="shared" ref="F30:F35" si="25">$E$5</f>
        <v>⁠NightLovell</v>
      </c>
      <c r="G30" s="115">
        <f t="shared" si="8"/>
        <v>3</v>
      </c>
      <c r="H30" s="117"/>
      <c r="I30" s="115">
        <f t="shared" si="21"/>
        <v>2</v>
      </c>
      <c r="J30" s="117"/>
      <c r="K30" s="120">
        <v>3.0</v>
      </c>
      <c r="L30" s="122">
        <v>2.0</v>
      </c>
      <c r="M30" s="91"/>
      <c r="N30" s="91"/>
      <c r="O30" s="91"/>
      <c r="P30" s="91"/>
      <c r="Q30" s="91"/>
      <c r="R30" s="91"/>
      <c r="S30" s="91"/>
      <c r="T30" s="137">
        <v>88.0</v>
      </c>
      <c r="U30" s="124" t="str">
        <f t="shared" si="10"/>
        <v>6:12 Bullet shot Cup (Швеция) MBK  - (Финляндия) ⁠NightLovell</v>
      </c>
      <c r="V30" s="87" t="str">
        <f t="shared" si="11"/>
        <v>3:2</v>
      </c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</row>
    <row r="31" ht="15.75" customHeight="1">
      <c r="A31" s="87"/>
      <c r="B31" s="119">
        <v>0.2611111111111111</v>
      </c>
      <c r="C31" s="126" t="str">
        <f t="shared" si="22"/>
        <v>Швеция</v>
      </c>
      <c r="D31" s="121" t="str">
        <f t="shared" si="24"/>
        <v>Финляндия</v>
      </c>
      <c r="E31" s="117" t="str">
        <f t="shared" si="23"/>
        <v>MBK</v>
      </c>
      <c r="F31" s="117" t="str">
        <f t="shared" si="25"/>
        <v>⁠NightLovell</v>
      </c>
      <c r="G31" s="115">
        <f t="shared" si="8"/>
        <v>2</v>
      </c>
      <c r="H31" s="117"/>
      <c r="I31" s="115">
        <f t="shared" ref="I31:I35" si="26">SUM(L31,O31)</f>
        <v>1</v>
      </c>
      <c r="J31" s="117"/>
      <c r="K31" s="121">
        <v>2.0</v>
      </c>
      <c r="L31" s="125">
        <v>1.0</v>
      </c>
      <c r="M31" s="91"/>
      <c r="N31" s="91"/>
      <c r="O31" s="91"/>
      <c r="P31" s="91"/>
      <c r="Q31" s="91"/>
      <c r="R31" s="91"/>
      <c r="S31" s="91"/>
      <c r="T31" s="137">
        <v>89.0</v>
      </c>
      <c r="U31" s="124" t="str">
        <f t="shared" si="10"/>
        <v>6:16 Bullet shot Cup (Швеция) MBK  - (Финляндия) ⁠NightLovell</v>
      </c>
      <c r="V31" s="87" t="str">
        <f t="shared" si="11"/>
        <v>2:1</v>
      </c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</row>
    <row r="32" ht="15.75" customHeight="1">
      <c r="A32" s="87"/>
      <c r="B32" s="119">
        <v>0.2638888888888889</v>
      </c>
      <c r="C32" s="126" t="str">
        <f t="shared" si="22"/>
        <v>Швеция</v>
      </c>
      <c r="D32" s="121" t="str">
        <f t="shared" si="24"/>
        <v>Финляндия</v>
      </c>
      <c r="E32" s="117" t="str">
        <f t="shared" si="23"/>
        <v>MBK</v>
      </c>
      <c r="F32" s="117" t="str">
        <f t="shared" si="25"/>
        <v>⁠NightLovell</v>
      </c>
      <c r="G32" s="115">
        <f t="shared" si="8"/>
        <v>1</v>
      </c>
      <c r="H32" s="117"/>
      <c r="I32" s="115">
        <f t="shared" si="26"/>
        <v>1</v>
      </c>
      <c r="J32" s="117"/>
      <c r="K32" s="121">
        <v>1.0</v>
      </c>
      <c r="L32" s="125">
        <v>1.0</v>
      </c>
      <c r="M32" s="91"/>
      <c r="N32" s="91"/>
      <c r="O32" s="91"/>
      <c r="P32" s="91"/>
      <c r="Q32" s="91"/>
      <c r="R32" s="91"/>
      <c r="S32" s="91"/>
      <c r="T32" s="137">
        <v>90.0</v>
      </c>
      <c r="U32" s="124" t="str">
        <f t="shared" si="10"/>
        <v>6:20 Bullet shot Cup (Швеция) MBK  - (Финляндия) ⁠NightLovell</v>
      </c>
      <c r="V32" s="87" t="str">
        <f t="shared" si="11"/>
        <v>1:1</v>
      </c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</row>
    <row r="33" ht="15.75" customHeight="1">
      <c r="A33" s="87"/>
      <c r="B33" s="119">
        <v>0.26666666666666666</v>
      </c>
      <c r="C33" s="126" t="str">
        <f t="shared" ref="C33:C38" si="27">TRIM($D$6)</f>
        <v>Чехия</v>
      </c>
      <c r="D33" s="121" t="str">
        <f t="shared" si="24"/>
        <v>Финляндия</v>
      </c>
      <c r="E33" s="117" t="str">
        <f t="shared" ref="E33:E38" si="28">$E$6</f>
        <v>Djack</v>
      </c>
      <c r="F33" s="117" t="str">
        <f t="shared" si="25"/>
        <v>⁠NightLovell</v>
      </c>
      <c r="G33" s="115">
        <f t="shared" si="8"/>
        <v>1</v>
      </c>
      <c r="H33" s="117"/>
      <c r="I33" s="115">
        <f t="shared" si="26"/>
        <v>0</v>
      </c>
      <c r="J33" s="117"/>
      <c r="K33" s="121">
        <v>1.0</v>
      </c>
      <c r="L33" s="125">
        <v>0.0</v>
      </c>
      <c r="M33" s="91"/>
      <c r="N33" s="91"/>
      <c r="O33" s="91"/>
      <c r="P33" s="91"/>
      <c r="Q33" s="91"/>
      <c r="R33" s="91"/>
      <c r="S33" s="91"/>
      <c r="T33" s="137">
        <v>91.0</v>
      </c>
      <c r="U33" s="124" t="str">
        <f t="shared" si="10"/>
        <v>6:24 Bullet shot Cup (Чехия) Djack  - (Финляндия) ⁠NightLovell</v>
      </c>
      <c r="V33" s="87" t="str">
        <f t="shared" si="11"/>
        <v>1:0</v>
      </c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</row>
    <row r="34" ht="15.75" customHeight="1">
      <c r="A34" s="87"/>
      <c r="B34" s="119">
        <v>0.26944444444444443</v>
      </c>
      <c r="C34" s="126" t="str">
        <f t="shared" si="27"/>
        <v>Чехия</v>
      </c>
      <c r="D34" s="121" t="str">
        <f t="shared" si="24"/>
        <v>Финляндия</v>
      </c>
      <c r="E34" s="117" t="str">
        <f t="shared" si="28"/>
        <v>Djack</v>
      </c>
      <c r="F34" s="117" t="str">
        <f t="shared" si="25"/>
        <v>⁠NightLovell</v>
      </c>
      <c r="G34" s="115">
        <f t="shared" si="8"/>
        <v>2</v>
      </c>
      <c r="H34" s="117"/>
      <c r="I34" s="115">
        <f t="shared" si="26"/>
        <v>2</v>
      </c>
      <c r="J34" s="117"/>
      <c r="K34" s="121">
        <v>2.0</v>
      </c>
      <c r="L34" s="125">
        <v>2.0</v>
      </c>
      <c r="M34" s="91"/>
      <c r="N34" s="91"/>
      <c r="O34" s="91"/>
      <c r="P34" s="91"/>
      <c r="Q34" s="91"/>
      <c r="R34" s="91"/>
      <c r="S34" s="91"/>
      <c r="T34" s="137">
        <v>92.0</v>
      </c>
      <c r="U34" s="124" t="str">
        <f t="shared" si="10"/>
        <v>6:28 Bullet shot Cup (Чехия) Djack  - (Финляндия) ⁠NightLovell</v>
      </c>
      <c r="V34" s="87" t="str">
        <f t="shared" si="11"/>
        <v>2:2</v>
      </c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</row>
    <row r="35" ht="15.75" customHeight="1">
      <c r="A35" s="87"/>
      <c r="B35" s="119">
        <v>0.2722222222222222</v>
      </c>
      <c r="C35" s="126" t="str">
        <f t="shared" si="27"/>
        <v>Чехия</v>
      </c>
      <c r="D35" s="121" t="str">
        <f t="shared" si="24"/>
        <v>Финляндия</v>
      </c>
      <c r="E35" s="117" t="str">
        <f t="shared" si="28"/>
        <v>Djack</v>
      </c>
      <c r="F35" s="117" t="str">
        <f t="shared" si="25"/>
        <v>⁠NightLovell</v>
      </c>
      <c r="G35" s="115">
        <f t="shared" si="8"/>
        <v>0</v>
      </c>
      <c r="H35" s="117"/>
      <c r="I35" s="115">
        <f t="shared" si="26"/>
        <v>2</v>
      </c>
      <c r="J35" s="117"/>
      <c r="K35" s="117">
        <v>0.0</v>
      </c>
      <c r="L35" s="117">
        <v>2.0</v>
      </c>
      <c r="M35" s="91"/>
      <c r="N35" s="91"/>
      <c r="O35" s="91"/>
      <c r="P35" s="91"/>
      <c r="Q35" s="91"/>
      <c r="R35" s="91"/>
      <c r="S35" s="91"/>
      <c r="T35" s="137">
        <v>93.0</v>
      </c>
      <c r="U35" s="124" t="str">
        <f t="shared" si="10"/>
        <v>6:32 Bullet shot Cup (Чехия) Djack  - (Финляндия) ⁠NightLovell</v>
      </c>
      <c r="V35" s="87" t="str">
        <f t="shared" si="11"/>
        <v>0:2</v>
      </c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</row>
    <row r="36" ht="15.75" customHeight="1">
      <c r="A36" s="87"/>
      <c r="B36" s="119">
        <v>0.275</v>
      </c>
      <c r="C36" s="126" t="str">
        <f t="shared" si="27"/>
        <v>Чехия</v>
      </c>
      <c r="D36" s="126" t="str">
        <f t="shared" ref="D36:D41" si="29">TRIM($D$4)</f>
        <v>Швеция</v>
      </c>
      <c r="E36" s="126" t="str">
        <f t="shared" si="28"/>
        <v>Djack</v>
      </c>
      <c r="F36" s="117" t="str">
        <f t="shared" ref="F36:F41" si="30">$E$4</f>
        <v>MBK</v>
      </c>
      <c r="G36" s="115">
        <f t="shared" si="8"/>
        <v>0</v>
      </c>
      <c r="H36" s="117"/>
      <c r="I36" s="115">
        <f t="shared" ref="I36:I42" si="31">SUM(L36)</f>
        <v>2</v>
      </c>
      <c r="J36" s="117"/>
      <c r="K36" s="120">
        <v>0.0</v>
      </c>
      <c r="L36" s="122">
        <v>2.0</v>
      </c>
      <c r="M36" s="91"/>
      <c r="N36" s="91"/>
      <c r="O36" s="91"/>
      <c r="P36" s="91"/>
      <c r="Q36" s="91"/>
      <c r="R36" s="91"/>
      <c r="S36" s="91"/>
      <c r="T36" s="137">
        <v>94.0</v>
      </c>
      <c r="U36" s="124" t="str">
        <f t="shared" si="10"/>
        <v>6:36 Bullet shot Cup (Чехия) Djack  - (Швеция) MBK</v>
      </c>
      <c r="V36" s="87" t="str">
        <f t="shared" si="11"/>
        <v>0:2</v>
      </c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</row>
    <row r="37" ht="15.75" customHeight="1">
      <c r="A37" s="87"/>
      <c r="B37" s="119">
        <v>0.2777777777777778</v>
      </c>
      <c r="C37" s="126" t="str">
        <f t="shared" si="27"/>
        <v>Чехия</v>
      </c>
      <c r="D37" s="126" t="str">
        <f t="shared" si="29"/>
        <v>Швеция</v>
      </c>
      <c r="E37" s="126" t="str">
        <f t="shared" si="28"/>
        <v>Djack</v>
      </c>
      <c r="F37" s="117" t="str">
        <f t="shared" si="30"/>
        <v>MBK</v>
      </c>
      <c r="G37" s="115">
        <f t="shared" si="8"/>
        <v>2</v>
      </c>
      <c r="H37" s="117"/>
      <c r="I37" s="115">
        <f t="shared" si="31"/>
        <v>1</v>
      </c>
      <c r="J37" s="117"/>
      <c r="K37" s="121">
        <v>2.0</v>
      </c>
      <c r="L37" s="125">
        <v>1.0</v>
      </c>
      <c r="M37" s="91"/>
      <c r="N37" s="91"/>
      <c r="O37" s="91"/>
      <c r="P37" s="91"/>
      <c r="Q37" s="91"/>
      <c r="R37" s="91"/>
      <c r="S37" s="91"/>
      <c r="T37" s="137">
        <v>95.0</v>
      </c>
      <c r="U37" s="124" t="str">
        <f t="shared" si="10"/>
        <v>6:40 Bullet shot Cup (Чехия) Djack  - (Швеция) MBK</v>
      </c>
      <c r="V37" s="87" t="str">
        <f t="shared" si="11"/>
        <v>2:1</v>
      </c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</row>
    <row r="38" ht="15.75" customHeight="1">
      <c r="A38" s="87"/>
      <c r="B38" s="119">
        <v>0.28055555555555556</v>
      </c>
      <c r="C38" s="126" t="str">
        <f t="shared" si="27"/>
        <v>Чехия</v>
      </c>
      <c r="D38" s="126" t="str">
        <f t="shared" si="29"/>
        <v>Швеция</v>
      </c>
      <c r="E38" s="126" t="str">
        <f t="shared" si="28"/>
        <v>Djack</v>
      </c>
      <c r="F38" s="117" t="str">
        <f t="shared" si="30"/>
        <v>MBK</v>
      </c>
      <c r="G38" s="115">
        <f t="shared" si="8"/>
        <v>3</v>
      </c>
      <c r="H38" s="117"/>
      <c r="I38" s="115">
        <f t="shared" si="31"/>
        <v>3</v>
      </c>
      <c r="J38" s="117"/>
      <c r="K38" s="121">
        <v>3.0</v>
      </c>
      <c r="L38" s="125">
        <v>3.0</v>
      </c>
      <c r="M38" s="91"/>
      <c r="N38" s="91"/>
      <c r="O38" s="91"/>
      <c r="P38" s="91"/>
      <c r="Q38" s="91"/>
      <c r="R38" s="91"/>
      <c r="S38" s="91"/>
      <c r="T38" s="137">
        <v>96.0</v>
      </c>
      <c r="U38" s="124" t="str">
        <f t="shared" si="10"/>
        <v>6:44 Bullet shot Cup (Чехия) Djack  - (Швеция) MBK</v>
      </c>
      <c r="V38" s="87" t="str">
        <f t="shared" si="11"/>
        <v>3:3</v>
      </c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</row>
    <row r="39" ht="15.75" customHeight="1">
      <c r="A39" s="87"/>
      <c r="B39" s="119">
        <v>0.2833333333333333</v>
      </c>
      <c r="C39" s="121" t="str">
        <f t="shared" ref="C39:C44" si="32">TRIM($D$5)</f>
        <v>Финляндия</v>
      </c>
      <c r="D39" s="126" t="str">
        <f t="shared" si="29"/>
        <v>Швеция</v>
      </c>
      <c r="E39" s="117" t="str">
        <f t="shared" ref="E39:E44" si="33">$E$5</f>
        <v>⁠NightLovell</v>
      </c>
      <c r="F39" s="117" t="str">
        <f t="shared" si="30"/>
        <v>MBK</v>
      </c>
      <c r="G39" s="115">
        <f t="shared" si="8"/>
        <v>2</v>
      </c>
      <c r="H39" s="117"/>
      <c r="I39" s="115">
        <f t="shared" si="31"/>
        <v>2</v>
      </c>
      <c r="J39" s="117"/>
      <c r="K39" s="121">
        <v>2.0</v>
      </c>
      <c r="L39" s="125">
        <v>2.0</v>
      </c>
      <c r="M39" s="91"/>
      <c r="N39" s="91"/>
      <c r="O39" s="91"/>
      <c r="P39" s="91"/>
      <c r="Q39" s="91"/>
      <c r="R39" s="91"/>
      <c r="S39" s="91"/>
      <c r="T39" s="137">
        <v>97.0</v>
      </c>
      <c r="U39" s="124" t="str">
        <f t="shared" si="10"/>
        <v>6:48 Bullet shot Cup (Финляндия) ⁠NightLovell  - (Швеция) MBK</v>
      </c>
      <c r="V39" s="87" t="str">
        <f t="shared" si="11"/>
        <v>2:2</v>
      </c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</row>
    <row r="40" ht="15.75" customHeight="1">
      <c r="A40" s="87"/>
      <c r="B40" s="119">
        <v>0.2861111111111111</v>
      </c>
      <c r="C40" s="121" t="str">
        <f t="shared" si="32"/>
        <v>Финляндия</v>
      </c>
      <c r="D40" s="126" t="str">
        <f t="shared" si="29"/>
        <v>Швеция</v>
      </c>
      <c r="E40" s="117" t="str">
        <f t="shared" si="33"/>
        <v>⁠NightLovell</v>
      </c>
      <c r="F40" s="117" t="str">
        <f t="shared" si="30"/>
        <v>MBK</v>
      </c>
      <c r="G40" s="115">
        <f t="shared" si="8"/>
        <v>1</v>
      </c>
      <c r="H40" s="117"/>
      <c r="I40" s="115">
        <f t="shared" si="31"/>
        <v>2</v>
      </c>
      <c r="J40" s="117"/>
      <c r="K40" s="121">
        <v>1.0</v>
      </c>
      <c r="L40" s="125">
        <v>2.0</v>
      </c>
      <c r="M40" s="91"/>
      <c r="N40" s="91"/>
      <c r="O40" s="91"/>
      <c r="P40" s="91"/>
      <c r="Q40" s="91"/>
      <c r="R40" s="91"/>
      <c r="S40" s="91"/>
      <c r="T40" s="137">
        <v>98.0</v>
      </c>
      <c r="U40" s="124" t="str">
        <f t="shared" si="10"/>
        <v>6:52 Bullet shot Cup (Финляндия) ⁠NightLovell  - (Швеция) MBK</v>
      </c>
      <c r="V40" s="87" t="str">
        <f t="shared" si="11"/>
        <v>1:2</v>
      </c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</row>
    <row r="41" ht="15.75" customHeight="1">
      <c r="A41" s="87"/>
      <c r="B41" s="119">
        <v>0.28888888888888886</v>
      </c>
      <c r="C41" s="121" t="str">
        <f t="shared" si="32"/>
        <v>Финляндия</v>
      </c>
      <c r="D41" s="126" t="str">
        <f t="shared" si="29"/>
        <v>Швеция</v>
      </c>
      <c r="E41" s="117" t="str">
        <f t="shared" si="33"/>
        <v>⁠NightLovell</v>
      </c>
      <c r="F41" s="117" t="str">
        <f t="shared" si="30"/>
        <v>MBK</v>
      </c>
      <c r="G41" s="115">
        <f t="shared" si="8"/>
        <v>2</v>
      </c>
      <c r="H41" s="117"/>
      <c r="I41" s="115">
        <f t="shared" si="31"/>
        <v>2</v>
      </c>
      <c r="J41" s="117"/>
      <c r="K41" s="117">
        <v>2.0</v>
      </c>
      <c r="L41" s="117">
        <v>2.0</v>
      </c>
      <c r="M41" s="91"/>
      <c r="N41" s="91"/>
      <c r="O41" s="91"/>
      <c r="P41" s="91"/>
      <c r="Q41" s="91"/>
      <c r="R41" s="91"/>
      <c r="S41" s="91"/>
      <c r="T41" s="137">
        <v>99.0</v>
      </c>
      <c r="U41" s="124" t="str">
        <f t="shared" si="10"/>
        <v>6:56 Bullet shot Cup (Финляндия) ⁠NightLovell  - (Швеция) MBK</v>
      </c>
      <c r="V41" s="87" t="str">
        <f t="shared" si="11"/>
        <v>2:2</v>
      </c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</row>
    <row r="42" ht="15.75" customHeight="1">
      <c r="A42" s="87"/>
      <c r="B42" s="119">
        <v>0.2916666666666667</v>
      </c>
      <c r="C42" s="121" t="str">
        <f t="shared" si="32"/>
        <v>Финляндия</v>
      </c>
      <c r="D42" s="126" t="str">
        <f t="shared" ref="D42:D47" si="34">TRIM($D$6)</f>
        <v>Чехия</v>
      </c>
      <c r="E42" s="117" t="str">
        <f t="shared" si="33"/>
        <v>⁠NightLovell</v>
      </c>
      <c r="F42" s="117" t="str">
        <f t="shared" ref="F42:F47" si="35">$E$6</f>
        <v>Djack</v>
      </c>
      <c r="G42" s="115">
        <f t="shared" si="8"/>
        <v>1</v>
      </c>
      <c r="H42" s="117"/>
      <c r="I42" s="115">
        <f t="shared" si="31"/>
        <v>1</v>
      </c>
      <c r="J42" s="117"/>
      <c r="K42" s="120">
        <v>1.0</v>
      </c>
      <c r="L42" s="122">
        <v>1.0</v>
      </c>
      <c r="M42" s="91"/>
      <c r="N42" s="91"/>
      <c r="O42" s="91"/>
      <c r="P42" s="91"/>
      <c r="Q42" s="91"/>
      <c r="R42" s="91"/>
      <c r="S42" s="91"/>
      <c r="T42" s="137">
        <v>100.0</v>
      </c>
      <c r="U42" s="124" t="str">
        <f t="shared" si="10"/>
        <v>7:00 Bullet shot Cup (Финляндия) ⁠NightLovell  - (Чехия) Djack</v>
      </c>
      <c r="V42" s="87" t="str">
        <f t="shared" si="11"/>
        <v>1:1</v>
      </c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</row>
    <row r="43" ht="15.75" customHeight="1">
      <c r="A43" s="87"/>
      <c r="B43" s="119">
        <v>0.29444444444444445</v>
      </c>
      <c r="C43" s="121" t="str">
        <f t="shared" si="32"/>
        <v>Финляндия</v>
      </c>
      <c r="D43" s="126" t="str">
        <f t="shared" si="34"/>
        <v>Чехия</v>
      </c>
      <c r="E43" s="117" t="str">
        <f t="shared" si="33"/>
        <v>⁠NightLovell</v>
      </c>
      <c r="F43" s="117" t="str">
        <f t="shared" si="35"/>
        <v>Djack</v>
      </c>
      <c r="G43" s="115">
        <f t="shared" si="8"/>
        <v>0</v>
      </c>
      <c r="H43" s="117"/>
      <c r="I43" s="115">
        <f t="shared" ref="I43:I47" si="36">SUM(L43,O43)</f>
        <v>2</v>
      </c>
      <c r="J43" s="117"/>
      <c r="K43" s="121">
        <v>0.0</v>
      </c>
      <c r="L43" s="125">
        <v>2.0</v>
      </c>
      <c r="M43" s="91"/>
      <c r="N43" s="91"/>
      <c r="O43" s="91"/>
      <c r="P43" s="91"/>
      <c r="Q43" s="91"/>
      <c r="R43" s="91"/>
      <c r="S43" s="91"/>
      <c r="T43" s="137">
        <v>101.0</v>
      </c>
      <c r="U43" s="124" t="str">
        <f t="shared" si="10"/>
        <v>7:04 Bullet shot Cup (Финляндия) ⁠NightLovell  - (Чехия) Djack</v>
      </c>
      <c r="V43" s="87" t="str">
        <f t="shared" si="11"/>
        <v>0:2</v>
      </c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</row>
    <row r="44" ht="15.75" customHeight="1">
      <c r="A44" s="87"/>
      <c r="B44" s="119">
        <v>0.2972222222222222</v>
      </c>
      <c r="C44" s="121" t="str">
        <f t="shared" si="32"/>
        <v>Финляндия</v>
      </c>
      <c r="D44" s="126" t="str">
        <f t="shared" si="34"/>
        <v>Чехия</v>
      </c>
      <c r="E44" s="117" t="str">
        <f t="shared" si="33"/>
        <v>⁠NightLovell</v>
      </c>
      <c r="F44" s="117" t="str">
        <f t="shared" si="35"/>
        <v>Djack</v>
      </c>
      <c r="G44" s="115">
        <f t="shared" si="8"/>
        <v>1</v>
      </c>
      <c r="H44" s="117"/>
      <c r="I44" s="115">
        <f t="shared" si="36"/>
        <v>1</v>
      </c>
      <c r="J44" s="117"/>
      <c r="K44" s="121">
        <v>1.0</v>
      </c>
      <c r="L44" s="125">
        <v>1.0</v>
      </c>
      <c r="M44" s="91"/>
      <c r="N44" s="91"/>
      <c r="O44" s="91"/>
      <c r="P44" s="91"/>
      <c r="Q44" s="91"/>
      <c r="R44" s="91"/>
      <c r="S44" s="91"/>
      <c r="T44" s="137">
        <v>102.0</v>
      </c>
      <c r="U44" s="124" t="str">
        <f t="shared" si="10"/>
        <v>7:08 Bullet shot Cup (Финляндия) ⁠NightLovell  - (Чехия) Djack</v>
      </c>
      <c r="V44" s="87" t="str">
        <f t="shared" si="11"/>
        <v>1:1</v>
      </c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</row>
    <row r="45" ht="15.75" customHeight="1">
      <c r="A45" s="87"/>
      <c r="B45" s="119">
        <v>0.3</v>
      </c>
      <c r="C45" s="126" t="str">
        <f t="shared" ref="C45:C50" si="37">TRIM($D$4)</f>
        <v>Швеция</v>
      </c>
      <c r="D45" s="126" t="str">
        <f t="shared" si="34"/>
        <v>Чехия</v>
      </c>
      <c r="E45" s="117" t="str">
        <f t="shared" ref="E45:E50" si="38">$E$4</f>
        <v>MBK</v>
      </c>
      <c r="F45" s="117" t="str">
        <f t="shared" si="35"/>
        <v>Djack</v>
      </c>
      <c r="G45" s="115">
        <f t="shared" si="8"/>
        <v>2</v>
      </c>
      <c r="H45" s="117"/>
      <c r="I45" s="115">
        <f t="shared" si="36"/>
        <v>0</v>
      </c>
      <c r="J45" s="117"/>
      <c r="K45" s="121">
        <v>2.0</v>
      </c>
      <c r="L45" s="125">
        <v>0.0</v>
      </c>
      <c r="M45" s="91"/>
      <c r="N45" s="91"/>
      <c r="O45" s="91"/>
      <c r="P45" s="91"/>
      <c r="Q45" s="91"/>
      <c r="R45" s="91"/>
      <c r="S45" s="91"/>
      <c r="T45" s="137">
        <v>103.0</v>
      </c>
      <c r="U45" s="124" t="str">
        <f t="shared" si="10"/>
        <v>7:12 Bullet shot Cup (Швеция) MBK  - (Чехия) Djack</v>
      </c>
      <c r="V45" s="87" t="str">
        <f t="shared" si="11"/>
        <v>2:0</v>
      </c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</row>
    <row r="46" ht="15.75" customHeight="1">
      <c r="A46" s="87"/>
      <c r="B46" s="119">
        <v>0.30277777777777776</v>
      </c>
      <c r="C46" s="126" t="str">
        <f t="shared" si="37"/>
        <v>Швеция</v>
      </c>
      <c r="D46" s="126" t="str">
        <f t="shared" si="34"/>
        <v>Чехия</v>
      </c>
      <c r="E46" s="117" t="str">
        <f t="shared" si="38"/>
        <v>MBK</v>
      </c>
      <c r="F46" s="117" t="str">
        <f t="shared" si="35"/>
        <v>Djack</v>
      </c>
      <c r="G46" s="115">
        <f t="shared" si="8"/>
        <v>2</v>
      </c>
      <c r="H46" s="117"/>
      <c r="I46" s="115">
        <f t="shared" si="36"/>
        <v>1</v>
      </c>
      <c r="J46" s="117"/>
      <c r="K46" s="121">
        <v>2.0</v>
      </c>
      <c r="L46" s="125">
        <v>1.0</v>
      </c>
      <c r="M46" s="91"/>
      <c r="N46" s="91"/>
      <c r="O46" s="91"/>
      <c r="P46" s="91"/>
      <c r="Q46" s="91"/>
      <c r="R46" s="91"/>
      <c r="S46" s="91"/>
      <c r="T46" s="137">
        <v>104.0</v>
      </c>
      <c r="U46" s="124" t="str">
        <f t="shared" si="10"/>
        <v>7:16 Bullet shot Cup (Швеция) MBK  - (Чехия) Djack</v>
      </c>
      <c r="V46" s="87" t="str">
        <f t="shared" si="11"/>
        <v>2:1</v>
      </c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</row>
    <row r="47" ht="15.75" customHeight="1">
      <c r="A47" s="87"/>
      <c r="B47" s="119">
        <v>0.3055555555555556</v>
      </c>
      <c r="C47" s="126" t="str">
        <f t="shared" si="37"/>
        <v>Швеция</v>
      </c>
      <c r="D47" s="126" t="str">
        <f t="shared" si="34"/>
        <v>Чехия</v>
      </c>
      <c r="E47" s="117" t="str">
        <f t="shared" si="38"/>
        <v>MBK</v>
      </c>
      <c r="F47" s="117" t="str">
        <f t="shared" si="35"/>
        <v>Djack</v>
      </c>
      <c r="G47" s="115">
        <f t="shared" si="8"/>
        <v>3</v>
      </c>
      <c r="H47" s="117"/>
      <c r="I47" s="115">
        <f t="shared" si="36"/>
        <v>1</v>
      </c>
      <c r="J47" s="117"/>
      <c r="K47" s="117">
        <v>3.0</v>
      </c>
      <c r="L47" s="117">
        <v>1.0</v>
      </c>
      <c r="M47" s="91"/>
      <c r="N47" s="91"/>
      <c r="O47" s="91"/>
      <c r="P47" s="91"/>
      <c r="Q47" s="91"/>
      <c r="R47" s="91"/>
      <c r="S47" s="91"/>
      <c r="T47" s="137">
        <v>105.0</v>
      </c>
      <c r="U47" s="124" t="str">
        <f t="shared" si="10"/>
        <v>7:20 Bullet shot Cup (Швеция) MBK  - (Чехия) Djack</v>
      </c>
      <c r="V47" s="87" t="str">
        <f t="shared" si="11"/>
        <v>3:1</v>
      </c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</row>
    <row r="48" ht="15.75" customHeight="1">
      <c r="A48" s="87"/>
      <c r="B48" s="119">
        <v>0.30833333333333335</v>
      </c>
      <c r="C48" s="126" t="str">
        <f t="shared" si="37"/>
        <v>Швеция</v>
      </c>
      <c r="D48" s="121" t="str">
        <f t="shared" ref="D48:D53" si="39">TRIM($D$5)</f>
        <v>Финляндия</v>
      </c>
      <c r="E48" s="117" t="str">
        <f t="shared" si="38"/>
        <v>MBK</v>
      </c>
      <c r="F48" s="117" t="str">
        <f t="shared" ref="F48:F53" si="40">$E$5</f>
        <v>⁠NightLovell</v>
      </c>
      <c r="G48" s="115">
        <f t="shared" si="8"/>
        <v>1</v>
      </c>
      <c r="H48" s="117"/>
      <c r="I48" s="115">
        <f>SUM(L48)</f>
        <v>1</v>
      </c>
      <c r="J48" s="117"/>
      <c r="K48" s="120">
        <v>1.0</v>
      </c>
      <c r="L48" s="122">
        <v>1.0</v>
      </c>
      <c r="M48" s="87"/>
      <c r="N48" s="87"/>
      <c r="O48" s="87"/>
      <c r="P48" s="87"/>
      <c r="Q48" s="87"/>
      <c r="R48" s="87"/>
      <c r="S48" s="87"/>
      <c r="T48" s="137">
        <v>106.0</v>
      </c>
      <c r="U48" s="124" t="str">
        <f t="shared" si="10"/>
        <v>7:24 Bullet shot Cup (Швеция) MBK  - (Финляндия) ⁠NightLovell</v>
      </c>
      <c r="V48" s="87" t="str">
        <f t="shared" si="11"/>
        <v>1:1</v>
      </c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</row>
    <row r="49" ht="15.75" customHeight="1">
      <c r="A49" s="87"/>
      <c r="B49" s="119">
        <v>0.3111111111111111</v>
      </c>
      <c r="C49" s="126" t="str">
        <f t="shared" si="37"/>
        <v>Швеция</v>
      </c>
      <c r="D49" s="121" t="str">
        <f t="shared" si="39"/>
        <v>Финляндия</v>
      </c>
      <c r="E49" s="117" t="str">
        <f t="shared" si="38"/>
        <v>MBK</v>
      </c>
      <c r="F49" s="117" t="str">
        <f t="shared" si="40"/>
        <v>⁠NightLovell</v>
      </c>
      <c r="G49" s="115">
        <f t="shared" si="8"/>
        <v>3</v>
      </c>
      <c r="H49" s="117"/>
      <c r="I49" s="115">
        <f t="shared" ref="I49:I53" si="41">SUM(L49,O49)</f>
        <v>3</v>
      </c>
      <c r="J49" s="117"/>
      <c r="K49" s="121">
        <v>3.0</v>
      </c>
      <c r="L49" s="125">
        <v>3.0</v>
      </c>
      <c r="M49" s="87"/>
      <c r="N49" s="87"/>
      <c r="O49" s="87"/>
      <c r="P49" s="87"/>
      <c r="Q49" s="87"/>
      <c r="R49" s="87"/>
      <c r="S49" s="87"/>
      <c r="T49" s="137">
        <v>107.0</v>
      </c>
      <c r="U49" s="124" t="str">
        <f t="shared" si="10"/>
        <v>7:28 Bullet shot Cup (Швеция) MBK  - (Финляндия) ⁠NightLovell</v>
      </c>
      <c r="V49" s="87" t="str">
        <f t="shared" si="11"/>
        <v>3:3</v>
      </c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</row>
    <row r="50" ht="15.75" customHeight="1">
      <c r="A50" s="87"/>
      <c r="B50" s="119">
        <v>0.3138888888888889</v>
      </c>
      <c r="C50" s="126" t="str">
        <f t="shared" si="37"/>
        <v>Швеция</v>
      </c>
      <c r="D50" s="121" t="str">
        <f t="shared" si="39"/>
        <v>Финляндия</v>
      </c>
      <c r="E50" s="117" t="str">
        <f t="shared" si="38"/>
        <v>MBK</v>
      </c>
      <c r="F50" s="117" t="str">
        <f t="shared" si="40"/>
        <v>⁠NightLovell</v>
      </c>
      <c r="G50" s="115">
        <f t="shared" si="8"/>
        <v>2</v>
      </c>
      <c r="H50" s="117"/>
      <c r="I50" s="115">
        <f t="shared" si="41"/>
        <v>1</v>
      </c>
      <c r="J50" s="117"/>
      <c r="K50" s="121">
        <v>2.0</v>
      </c>
      <c r="L50" s="125">
        <v>1.0</v>
      </c>
      <c r="M50" s="87"/>
      <c r="N50" s="87"/>
      <c r="O50" s="87"/>
      <c r="P50" s="87"/>
      <c r="Q50" s="87"/>
      <c r="R50" s="87"/>
      <c r="S50" s="87"/>
      <c r="T50" s="137">
        <v>108.0</v>
      </c>
      <c r="U50" s="124" t="str">
        <f t="shared" si="10"/>
        <v>7:32 Bullet shot Cup (Швеция) MBK  - (Финляндия) ⁠NightLovell</v>
      </c>
      <c r="V50" s="87" t="str">
        <f t="shared" si="11"/>
        <v>2:1</v>
      </c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</row>
    <row r="51" ht="15.75" customHeight="1">
      <c r="A51" s="87"/>
      <c r="B51" s="119">
        <v>0.31666666666666665</v>
      </c>
      <c r="C51" s="126" t="str">
        <f t="shared" ref="C51:C56" si="42">TRIM($D$6)</f>
        <v>Чехия</v>
      </c>
      <c r="D51" s="121" t="str">
        <f t="shared" si="39"/>
        <v>Финляндия</v>
      </c>
      <c r="E51" s="117" t="str">
        <f t="shared" ref="E51:E56" si="43">$E$6</f>
        <v>Djack</v>
      </c>
      <c r="F51" s="117" t="str">
        <f t="shared" si="40"/>
        <v>⁠NightLovell</v>
      </c>
      <c r="G51" s="115">
        <f t="shared" si="8"/>
        <v>0</v>
      </c>
      <c r="H51" s="117"/>
      <c r="I51" s="115">
        <f t="shared" si="41"/>
        <v>2</v>
      </c>
      <c r="J51" s="117"/>
      <c r="K51" s="121">
        <v>0.0</v>
      </c>
      <c r="L51" s="125">
        <v>2.0</v>
      </c>
      <c r="M51" s="87"/>
      <c r="N51" s="87"/>
      <c r="O51" s="87"/>
      <c r="P51" s="87"/>
      <c r="Q51" s="87"/>
      <c r="R51" s="87"/>
      <c r="S51" s="87"/>
      <c r="T51" s="137">
        <v>109.0</v>
      </c>
      <c r="U51" s="124" t="str">
        <f t="shared" si="10"/>
        <v>7:36 Bullet shot Cup (Чехия) Djack  - (Финляндия) ⁠NightLovell</v>
      </c>
      <c r="V51" s="87" t="str">
        <f t="shared" si="11"/>
        <v>0:2</v>
      </c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</row>
    <row r="52" ht="15.75" customHeight="1">
      <c r="A52" s="87"/>
      <c r="B52" s="119">
        <v>0.3194444444444444</v>
      </c>
      <c r="C52" s="126" t="str">
        <f t="shared" si="42"/>
        <v>Чехия</v>
      </c>
      <c r="D52" s="121" t="str">
        <f t="shared" si="39"/>
        <v>Финляндия</v>
      </c>
      <c r="E52" s="117" t="str">
        <f t="shared" si="43"/>
        <v>Djack</v>
      </c>
      <c r="F52" s="117" t="str">
        <f t="shared" si="40"/>
        <v>⁠NightLovell</v>
      </c>
      <c r="G52" s="115">
        <f t="shared" si="8"/>
        <v>0</v>
      </c>
      <c r="H52" s="117"/>
      <c r="I52" s="115">
        <f t="shared" si="41"/>
        <v>1</v>
      </c>
      <c r="J52" s="117"/>
      <c r="K52" s="121">
        <v>0.0</v>
      </c>
      <c r="L52" s="125">
        <v>1.0</v>
      </c>
      <c r="M52" s="87"/>
      <c r="N52" s="87"/>
      <c r="O52" s="87"/>
      <c r="P52" s="87"/>
      <c r="Q52" s="87"/>
      <c r="R52" s="87"/>
      <c r="S52" s="87"/>
      <c r="T52" s="137">
        <v>110.0</v>
      </c>
      <c r="U52" s="124" t="str">
        <f t="shared" si="10"/>
        <v>7:40 Bullet shot Cup (Чехия) Djack  - (Финляндия) ⁠NightLovell</v>
      </c>
      <c r="V52" s="87" t="str">
        <f t="shared" si="11"/>
        <v>0:1</v>
      </c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</row>
    <row r="53" ht="15.75" customHeight="1">
      <c r="A53" s="87"/>
      <c r="B53" s="119">
        <v>0.32222222222222224</v>
      </c>
      <c r="C53" s="126" t="str">
        <f t="shared" si="42"/>
        <v>Чехия</v>
      </c>
      <c r="D53" s="121" t="str">
        <f t="shared" si="39"/>
        <v>Финляндия</v>
      </c>
      <c r="E53" s="117" t="str">
        <f t="shared" si="43"/>
        <v>Djack</v>
      </c>
      <c r="F53" s="117" t="str">
        <f t="shared" si="40"/>
        <v>⁠NightLovell</v>
      </c>
      <c r="G53" s="115">
        <f t="shared" si="8"/>
        <v>0</v>
      </c>
      <c r="H53" s="117"/>
      <c r="I53" s="115">
        <f t="shared" si="41"/>
        <v>2</v>
      </c>
      <c r="J53" s="117"/>
      <c r="K53" s="117">
        <v>0.0</v>
      </c>
      <c r="L53" s="117">
        <v>2.0</v>
      </c>
      <c r="M53" s="87"/>
      <c r="N53" s="87"/>
      <c r="O53" s="87"/>
      <c r="P53" s="87"/>
      <c r="Q53" s="87"/>
      <c r="R53" s="87"/>
      <c r="S53" s="87"/>
      <c r="T53" s="137">
        <v>111.0</v>
      </c>
      <c r="U53" s="124" t="str">
        <f t="shared" si="10"/>
        <v>7:44 Bullet shot Cup (Чехия) Djack  - (Финляндия) ⁠NightLovell</v>
      </c>
      <c r="V53" s="87" t="str">
        <f t="shared" si="11"/>
        <v>0:2</v>
      </c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</row>
    <row r="54" ht="15.75" customHeight="1">
      <c r="A54" s="87"/>
      <c r="B54" s="119">
        <v>0.325</v>
      </c>
      <c r="C54" s="126" t="str">
        <f t="shared" si="42"/>
        <v>Чехия</v>
      </c>
      <c r="D54" s="126" t="str">
        <f t="shared" ref="D54:D56" si="44">TRIM($D$4)</f>
        <v>Швеция</v>
      </c>
      <c r="E54" s="126" t="str">
        <f t="shared" si="43"/>
        <v>Djack</v>
      </c>
      <c r="F54" s="117" t="str">
        <f t="shared" ref="F54:F56" si="45">$E$4</f>
        <v>MBK</v>
      </c>
      <c r="G54" s="115">
        <f t="shared" si="8"/>
        <v>0</v>
      </c>
      <c r="H54" s="117"/>
      <c r="I54" s="115">
        <f t="shared" ref="I54:I56" si="46">SUM(L54)</f>
        <v>2</v>
      </c>
      <c r="J54" s="117"/>
      <c r="K54" s="120">
        <v>0.0</v>
      </c>
      <c r="L54" s="122">
        <v>2.0</v>
      </c>
      <c r="M54" s="87"/>
      <c r="N54" s="87"/>
      <c r="O54" s="87"/>
      <c r="P54" s="87"/>
      <c r="Q54" s="87"/>
      <c r="R54" s="87"/>
      <c r="S54" s="87"/>
      <c r="T54" s="137">
        <v>112.0</v>
      </c>
      <c r="U54" s="124" t="str">
        <f t="shared" si="10"/>
        <v>7:48 Bullet shot Cup (Чехия) Djack  - (Швеция) MBK</v>
      </c>
      <c r="V54" s="87" t="str">
        <f t="shared" si="11"/>
        <v>0:2</v>
      </c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</row>
    <row r="55" ht="15.75" customHeight="1">
      <c r="A55" s="87"/>
      <c r="B55" s="119">
        <v>0.3277777777777778</v>
      </c>
      <c r="C55" s="126" t="str">
        <f t="shared" si="42"/>
        <v>Чехия</v>
      </c>
      <c r="D55" s="126" t="str">
        <f t="shared" si="44"/>
        <v>Швеция</v>
      </c>
      <c r="E55" s="126" t="str">
        <f t="shared" si="43"/>
        <v>Djack</v>
      </c>
      <c r="F55" s="117" t="str">
        <f t="shared" si="45"/>
        <v>MBK</v>
      </c>
      <c r="G55" s="115">
        <f t="shared" si="8"/>
        <v>1</v>
      </c>
      <c r="H55" s="117"/>
      <c r="I55" s="115">
        <f t="shared" si="46"/>
        <v>1</v>
      </c>
      <c r="J55" s="117"/>
      <c r="K55" s="121">
        <v>1.0</v>
      </c>
      <c r="L55" s="125">
        <v>1.0</v>
      </c>
      <c r="M55" s="87"/>
      <c r="N55" s="87"/>
      <c r="O55" s="87"/>
      <c r="P55" s="87"/>
      <c r="Q55" s="87"/>
      <c r="R55" s="87"/>
      <c r="S55" s="87"/>
      <c r="T55" s="137">
        <v>113.0</v>
      </c>
      <c r="U55" s="124" t="str">
        <f t="shared" si="10"/>
        <v>7:52 Bullet shot Cup (Чехия) Djack  - (Швеция) MBK</v>
      </c>
      <c r="V55" s="87" t="str">
        <f t="shared" si="11"/>
        <v>1:1</v>
      </c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</row>
    <row r="56" ht="15.75" customHeight="1">
      <c r="A56" s="87"/>
      <c r="B56" s="119">
        <v>0.33055555555555555</v>
      </c>
      <c r="C56" s="126" t="str">
        <f t="shared" si="42"/>
        <v>Чехия</v>
      </c>
      <c r="D56" s="126" t="str">
        <f t="shared" si="44"/>
        <v>Швеция</v>
      </c>
      <c r="E56" s="126" t="str">
        <f t="shared" si="43"/>
        <v>Djack</v>
      </c>
      <c r="F56" s="117" t="str">
        <f t="shared" si="45"/>
        <v>MBK</v>
      </c>
      <c r="G56" s="115">
        <f t="shared" si="8"/>
        <v>1</v>
      </c>
      <c r="H56" s="117"/>
      <c r="I56" s="115">
        <f t="shared" si="46"/>
        <v>2</v>
      </c>
      <c r="J56" s="117"/>
      <c r="K56" s="121">
        <v>1.0</v>
      </c>
      <c r="L56" s="125">
        <v>2.0</v>
      </c>
      <c r="M56" s="87"/>
      <c r="N56" s="87"/>
      <c r="O56" s="87"/>
      <c r="P56" s="87"/>
      <c r="Q56" s="87"/>
      <c r="R56" s="87"/>
      <c r="S56" s="87"/>
      <c r="T56" s="137">
        <v>114.0</v>
      </c>
      <c r="U56" s="124" t="str">
        <f t="shared" si="10"/>
        <v>7:56 Bullet shot Cup (Чехия) Djack  - (Швеция) MBK</v>
      </c>
      <c r="V56" s="87" t="str">
        <f t="shared" si="11"/>
        <v>1:2</v>
      </c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</row>
    <row r="57" ht="15.75" customHeight="1">
      <c r="A57" s="87"/>
      <c r="B57" s="87"/>
      <c r="C57" s="87"/>
      <c r="D57" s="87"/>
      <c r="E57" s="87"/>
      <c r="F57" s="87"/>
      <c r="G57" s="87"/>
      <c r="H57" s="87"/>
      <c r="I57" s="86"/>
      <c r="J57" s="86"/>
      <c r="K57" s="86"/>
      <c r="L57" s="87"/>
      <c r="M57" s="87"/>
      <c r="N57" s="87"/>
      <c r="O57" s="87"/>
      <c r="P57" s="87"/>
      <c r="Q57" s="87"/>
      <c r="R57" s="87"/>
      <c r="S57" s="87"/>
      <c r="T57" s="137"/>
      <c r="U57" s="124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</row>
    <row r="58" ht="15.75" customHeight="1">
      <c r="A58" s="87"/>
      <c r="B58" s="87"/>
      <c r="C58" s="12" t="s">
        <v>42</v>
      </c>
      <c r="D58" s="12"/>
      <c r="E58" s="12"/>
      <c r="F58" s="12" t="s">
        <v>43</v>
      </c>
      <c r="G58" s="87"/>
      <c r="H58" s="87"/>
      <c r="I58" s="86"/>
      <c r="J58" s="86"/>
      <c r="K58" s="86"/>
      <c r="L58" s="87"/>
      <c r="M58" s="87"/>
      <c r="N58" s="87"/>
      <c r="O58" s="87"/>
      <c r="P58" s="87"/>
      <c r="Q58" s="87"/>
      <c r="R58" s="87"/>
      <c r="S58" s="87"/>
      <c r="T58" s="137"/>
      <c r="U58" s="124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</row>
    <row r="59" ht="15.75" customHeight="1">
      <c r="A59" s="87"/>
      <c r="B59" s="87"/>
      <c r="C59" s="87"/>
      <c r="D59" s="87"/>
      <c r="E59" s="87"/>
      <c r="F59" s="87"/>
      <c r="G59" s="87"/>
      <c r="H59" s="87"/>
      <c r="I59" s="86"/>
      <c r="J59" s="86"/>
      <c r="K59" s="86"/>
      <c r="L59" s="87"/>
      <c r="M59" s="87"/>
      <c r="N59" s="87"/>
      <c r="O59" s="87"/>
      <c r="P59" s="87"/>
      <c r="Q59" s="87"/>
      <c r="R59" s="87"/>
      <c r="S59" s="87"/>
      <c r="T59" s="137"/>
      <c r="U59" s="124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</row>
    <row r="60" ht="15.75" customHeight="1">
      <c r="A60" s="87"/>
      <c r="B60" s="87"/>
      <c r="C60" s="87"/>
      <c r="D60" s="87"/>
      <c r="E60" s="87"/>
      <c r="F60" s="87"/>
      <c r="G60" s="87"/>
      <c r="H60" s="87"/>
      <c r="I60" s="86"/>
      <c r="J60" s="86"/>
      <c r="K60" s="86"/>
      <c r="L60" s="87"/>
      <c r="M60" s="87"/>
      <c r="N60" s="87"/>
      <c r="O60" s="87"/>
      <c r="P60" s="87"/>
      <c r="Q60" s="87"/>
      <c r="R60" s="87"/>
      <c r="S60" s="87"/>
      <c r="T60" s="137"/>
      <c r="U60" s="87"/>
      <c r="V60" s="87"/>
      <c r="W60" s="87"/>
      <c r="X60" s="87"/>
      <c r="Y60" s="87"/>
      <c r="Z60" s="87"/>
      <c r="AA60" s="87"/>
      <c r="AB60" s="87"/>
      <c r="AC60" s="87"/>
      <c r="AD60" s="87"/>
    </row>
    <row r="61" ht="15.75" customHeight="1">
      <c r="A61" s="87"/>
      <c r="B61" s="87"/>
      <c r="C61" s="87"/>
      <c r="D61" s="87"/>
      <c r="E61" s="87"/>
      <c r="F61" s="87"/>
      <c r="G61" s="87"/>
      <c r="H61" s="87"/>
      <c r="I61" s="86"/>
      <c r="J61" s="86"/>
      <c r="K61" s="86"/>
      <c r="L61" s="87"/>
      <c r="M61" s="87"/>
      <c r="N61" s="87"/>
      <c r="O61" s="87"/>
      <c r="P61" s="87"/>
      <c r="Q61" s="87"/>
      <c r="R61" s="87"/>
      <c r="S61" s="87"/>
      <c r="T61" s="137"/>
      <c r="U61" s="87"/>
      <c r="V61" s="87"/>
      <c r="W61" s="87"/>
      <c r="X61" s="87"/>
      <c r="Y61" s="87"/>
      <c r="Z61" s="87"/>
      <c r="AA61" s="87"/>
      <c r="AB61" s="87"/>
      <c r="AC61" s="87"/>
      <c r="AD61" s="87"/>
    </row>
    <row r="62" ht="15.75" customHeight="1">
      <c r="A62" s="87"/>
      <c r="B62" s="87"/>
      <c r="C62" s="87"/>
      <c r="D62" s="87"/>
      <c r="E62" s="87"/>
      <c r="F62" s="87"/>
      <c r="G62" s="87"/>
      <c r="H62" s="87"/>
      <c r="I62" s="86"/>
      <c r="J62" s="86"/>
      <c r="K62" s="86"/>
      <c r="L62" s="87"/>
      <c r="M62" s="87"/>
      <c r="N62" s="87"/>
      <c r="O62" s="87"/>
      <c r="P62" s="87"/>
      <c r="Q62" s="87"/>
      <c r="R62" s="87"/>
      <c r="S62" s="87"/>
      <c r="T62" s="137"/>
      <c r="U62" s="87"/>
      <c r="V62" s="87"/>
      <c r="W62" s="87"/>
      <c r="X62" s="87"/>
      <c r="Y62" s="87"/>
      <c r="Z62" s="87"/>
      <c r="AA62" s="87"/>
      <c r="AB62" s="87"/>
      <c r="AC62" s="87"/>
      <c r="AD62" s="87"/>
    </row>
    <row r="63" ht="15.75" customHeight="1">
      <c r="A63" s="87"/>
      <c r="B63" s="87"/>
      <c r="C63" s="87"/>
      <c r="D63" s="87"/>
      <c r="E63" s="87"/>
      <c r="F63" s="87"/>
      <c r="G63" s="87"/>
      <c r="H63" s="87"/>
      <c r="I63" s="86"/>
      <c r="J63" s="86"/>
      <c r="K63" s="86"/>
      <c r="L63" s="87"/>
      <c r="M63" s="87"/>
      <c r="N63" s="87"/>
      <c r="O63" s="87"/>
      <c r="P63" s="87"/>
      <c r="Q63" s="87"/>
      <c r="R63" s="87"/>
      <c r="S63" s="87"/>
      <c r="T63" s="137"/>
      <c r="U63" s="87"/>
      <c r="V63" s="87"/>
      <c r="W63" s="87"/>
      <c r="X63" s="87"/>
      <c r="Y63" s="87"/>
      <c r="Z63" s="87"/>
      <c r="AA63" s="87"/>
      <c r="AB63" s="87"/>
      <c r="AC63" s="87"/>
      <c r="AD63" s="87"/>
    </row>
    <row r="64" ht="15.75" customHeight="1">
      <c r="A64" s="87"/>
      <c r="B64" s="87"/>
      <c r="C64" s="87"/>
      <c r="D64" s="87"/>
      <c r="E64" s="87"/>
      <c r="F64" s="87"/>
      <c r="G64" s="87"/>
      <c r="H64" s="87"/>
      <c r="I64" s="86"/>
      <c r="J64" s="86"/>
      <c r="K64" s="86"/>
      <c r="L64" s="87"/>
      <c r="M64" s="87"/>
      <c r="N64" s="87"/>
      <c r="O64" s="87"/>
      <c r="P64" s="87"/>
      <c r="Q64" s="87"/>
      <c r="R64" s="87"/>
      <c r="S64" s="87"/>
      <c r="T64" s="137"/>
      <c r="U64" s="87"/>
      <c r="V64" s="87"/>
      <c r="W64" s="87"/>
      <c r="X64" s="87"/>
      <c r="Y64" s="87"/>
      <c r="Z64" s="87"/>
      <c r="AA64" s="87"/>
      <c r="AB64" s="87"/>
      <c r="AC64" s="87"/>
      <c r="AD64" s="87"/>
    </row>
    <row r="65" ht="15.75" customHeight="1">
      <c r="A65" s="87"/>
      <c r="B65" s="87"/>
      <c r="C65" s="87"/>
      <c r="D65" s="87"/>
      <c r="E65" s="87"/>
      <c r="F65" s="87"/>
      <c r="G65" s="87"/>
      <c r="H65" s="87"/>
      <c r="I65" s="86"/>
      <c r="J65" s="86"/>
      <c r="K65" s="86"/>
      <c r="L65" s="87"/>
      <c r="M65" s="87"/>
      <c r="N65" s="87"/>
      <c r="O65" s="87"/>
      <c r="P65" s="87"/>
      <c r="Q65" s="87"/>
      <c r="R65" s="87"/>
      <c r="S65" s="87"/>
      <c r="T65" s="137"/>
      <c r="U65" s="87"/>
      <c r="V65" s="87"/>
      <c r="W65" s="87"/>
      <c r="X65" s="87"/>
      <c r="Y65" s="87"/>
      <c r="Z65" s="87"/>
      <c r="AA65" s="87"/>
      <c r="AB65" s="87"/>
      <c r="AC65" s="87"/>
      <c r="AD65" s="87"/>
    </row>
    <row r="66" ht="15.75" customHeight="1">
      <c r="A66" s="87"/>
      <c r="B66" s="87"/>
      <c r="C66" s="87"/>
      <c r="D66" s="87"/>
      <c r="E66" s="87"/>
      <c r="F66" s="87"/>
      <c r="G66" s="87"/>
      <c r="H66" s="87"/>
      <c r="I66" s="86"/>
      <c r="J66" s="86"/>
      <c r="K66" s="86"/>
      <c r="L66" s="87"/>
      <c r="M66" s="87"/>
      <c r="N66" s="87"/>
      <c r="O66" s="87"/>
      <c r="P66" s="87"/>
      <c r="Q66" s="87"/>
      <c r="R66" s="87"/>
      <c r="S66" s="87"/>
      <c r="T66" s="137"/>
      <c r="U66" s="87"/>
      <c r="V66" s="87"/>
      <c r="W66" s="87"/>
      <c r="X66" s="87"/>
      <c r="Y66" s="87"/>
      <c r="Z66" s="87"/>
      <c r="AA66" s="87"/>
      <c r="AB66" s="87"/>
      <c r="AC66" s="87"/>
      <c r="AD66" s="87"/>
    </row>
    <row r="67" ht="15.75" customHeight="1">
      <c r="A67" s="87"/>
      <c r="B67" s="87"/>
      <c r="C67" s="87"/>
      <c r="D67" s="87"/>
      <c r="E67" s="87"/>
      <c r="F67" s="87"/>
      <c r="G67" s="87"/>
      <c r="H67" s="87"/>
      <c r="I67" s="86"/>
      <c r="J67" s="86"/>
      <c r="K67" s="86"/>
      <c r="L67" s="87"/>
      <c r="M67" s="87"/>
      <c r="N67" s="87"/>
      <c r="O67" s="87"/>
      <c r="P67" s="87"/>
      <c r="Q67" s="87"/>
      <c r="R67" s="87"/>
      <c r="S67" s="87"/>
      <c r="T67" s="137"/>
      <c r="U67" s="87"/>
      <c r="V67" s="87"/>
      <c r="W67" s="87"/>
      <c r="X67" s="87"/>
      <c r="Y67" s="87"/>
      <c r="Z67" s="87"/>
      <c r="AA67" s="87"/>
      <c r="AB67" s="87"/>
      <c r="AC67" s="87"/>
      <c r="AD67" s="87"/>
    </row>
    <row r="68" ht="15.75" customHeight="1">
      <c r="A68" s="87"/>
      <c r="B68" s="87"/>
      <c r="C68" s="87"/>
      <c r="D68" s="87"/>
      <c r="E68" s="87"/>
      <c r="F68" s="87"/>
      <c r="G68" s="87"/>
      <c r="H68" s="87"/>
      <c r="I68" s="86"/>
      <c r="J68" s="86"/>
      <c r="K68" s="86"/>
      <c r="L68" s="87"/>
      <c r="M68" s="87"/>
      <c r="N68" s="87"/>
      <c r="O68" s="87"/>
      <c r="P68" s="87"/>
      <c r="Q68" s="87"/>
      <c r="R68" s="87"/>
      <c r="S68" s="87"/>
      <c r="T68" s="137"/>
      <c r="U68" s="87"/>
      <c r="V68" s="87"/>
      <c r="W68" s="87"/>
      <c r="X68" s="87"/>
      <c r="Y68" s="87"/>
      <c r="Z68" s="87"/>
      <c r="AA68" s="87"/>
      <c r="AB68" s="87"/>
      <c r="AC68" s="87"/>
      <c r="AD68" s="87"/>
    </row>
    <row r="69" ht="15.75" customHeight="1">
      <c r="A69" s="87"/>
      <c r="B69" s="87"/>
      <c r="C69" s="87"/>
      <c r="D69" s="87"/>
      <c r="E69" s="87"/>
      <c r="F69" s="87"/>
      <c r="G69" s="87"/>
      <c r="H69" s="87"/>
      <c r="I69" s="86"/>
      <c r="J69" s="86"/>
      <c r="K69" s="86"/>
      <c r="L69" s="87"/>
      <c r="M69" s="87"/>
      <c r="N69" s="87"/>
      <c r="O69" s="87"/>
      <c r="P69" s="87"/>
      <c r="Q69" s="87"/>
      <c r="R69" s="87"/>
      <c r="S69" s="87"/>
      <c r="T69" s="137"/>
      <c r="U69" s="87"/>
      <c r="V69" s="87"/>
      <c r="W69" s="87"/>
      <c r="X69" s="87"/>
      <c r="Y69" s="87"/>
      <c r="Z69" s="87"/>
      <c r="AA69" s="87"/>
      <c r="AB69" s="87"/>
      <c r="AC69" s="87"/>
      <c r="AD69" s="87"/>
    </row>
    <row r="70" ht="15.75" customHeight="1">
      <c r="A70" s="87"/>
      <c r="B70" s="87"/>
      <c r="C70" s="87"/>
      <c r="D70" s="87"/>
      <c r="E70" s="87"/>
      <c r="F70" s="87"/>
      <c r="G70" s="87"/>
      <c r="H70" s="87"/>
      <c r="I70" s="86"/>
      <c r="J70" s="86"/>
      <c r="K70" s="86"/>
      <c r="L70" s="87"/>
      <c r="M70" s="87"/>
      <c r="N70" s="87"/>
      <c r="O70" s="87"/>
      <c r="P70" s="87"/>
      <c r="Q70" s="87"/>
      <c r="R70" s="87"/>
      <c r="S70" s="87"/>
      <c r="T70" s="137"/>
      <c r="U70" s="87"/>
      <c r="V70" s="87"/>
      <c r="W70" s="87"/>
      <c r="X70" s="87"/>
      <c r="Y70" s="87"/>
      <c r="Z70" s="87"/>
      <c r="AA70" s="87"/>
      <c r="AB70" s="87"/>
      <c r="AC70" s="87"/>
      <c r="AD70" s="87"/>
    </row>
    <row r="71" ht="15.75" customHeight="1">
      <c r="A71" s="87"/>
      <c r="B71" s="87"/>
      <c r="C71" s="87"/>
      <c r="D71" s="87"/>
      <c r="E71" s="87"/>
      <c r="F71" s="87"/>
      <c r="G71" s="87"/>
      <c r="H71" s="87"/>
      <c r="I71" s="86"/>
      <c r="J71" s="86"/>
      <c r="K71" s="86"/>
      <c r="L71" s="87"/>
      <c r="M71" s="87"/>
      <c r="N71" s="87"/>
      <c r="O71" s="87"/>
      <c r="P71" s="87"/>
      <c r="Q71" s="87"/>
      <c r="R71" s="87"/>
      <c r="S71" s="87"/>
      <c r="T71" s="137"/>
      <c r="U71" s="87"/>
      <c r="V71" s="87"/>
      <c r="W71" s="87"/>
      <c r="X71" s="87"/>
      <c r="Y71" s="87"/>
      <c r="Z71" s="87"/>
      <c r="AA71" s="87"/>
      <c r="AB71" s="87"/>
      <c r="AC71" s="87"/>
      <c r="AD71" s="87"/>
    </row>
    <row r="72" ht="15.75" customHeight="1">
      <c r="A72" s="87"/>
      <c r="B72" s="87"/>
      <c r="C72" s="87"/>
      <c r="D72" s="87"/>
      <c r="E72" s="87"/>
      <c r="F72" s="87"/>
      <c r="G72" s="87"/>
      <c r="H72" s="87"/>
      <c r="I72" s="86"/>
      <c r="J72" s="86"/>
      <c r="K72" s="86"/>
      <c r="L72" s="87"/>
      <c r="M72" s="87"/>
      <c r="N72" s="87"/>
      <c r="O72" s="87"/>
      <c r="P72" s="87"/>
      <c r="Q72" s="87"/>
      <c r="R72" s="87"/>
      <c r="S72" s="87"/>
      <c r="T72" s="137"/>
      <c r="U72" s="87"/>
      <c r="V72" s="87"/>
      <c r="W72" s="87"/>
      <c r="X72" s="87"/>
      <c r="Y72" s="87"/>
      <c r="Z72" s="87"/>
      <c r="AA72" s="87"/>
      <c r="AB72" s="87"/>
      <c r="AC72" s="87"/>
      <c r="AD72" s="87"/>
    </row>
    <row r="73" ht="15.75" customHeight="1">
      <c r="A73" s="87"/>
      <c r="B73" s="87"/>
      <c r="C73" s="87"/>
      <c r="D73" s="87"/>
      <c r="E73" s="87"/>
      <c r="F73" s="87"/>
      <c r="G73" s="87"/>
      <c r="H73" s="87"/>
      <c r="I73" s="86"/>
      <c r="J73" s="86"/>
      <c r="K73" s="86"/>
      <c r="L73" s="87"/>
      <c r="M73" s="87"/>
      <c r="N73" s="87"/>
      <c r="O73" s="87"/>
      <c r="P73" s="87"/>
      <c r="Q73" s="87"/>
      <c r="R73" s="87"/>
      <c r="S73" s="87"/>
      <c r="T73" s="137"/>
      <c r="U73" s="87"/>
      <c r="V73" s="87"/>
      <c r="W73" s="87"/>
      <c r="X73" s="87"/>
      <c r="Y73" s="87"/>
      <c r="Z73" s="87"/>
      <c r="AA73" s="87"/>
      <c r="AB73" s="87"/>
      <c r="AC73" s="87"/>
      <c r="AD73" s="87"/>
    </row>
    <row r="74" ht="15.75" customHeight="1">
      <c r="A74" s="87"/>
      <c r="B74" s="87"/>
      <c r="C74" s="87"/>
      <c r="D74" s="87"/>
      <c r="E74" s="87"/>
      <c r="F74" s="87"/>
      <c r="G74" s="87"/>
      <c r="H74" s="87"/>
      <c r="I74" s="86"/>
      <c r="J74" s="86"/>
      <c r="K74" s="86"/>
      <c r="L74" s="87"/>
      <c r="M74" s="87"/>
      <c r="N74" s="87"/>
      <c r="O74" s="87"/>
      <c r="P74" s="87"/>
      <c r="Q74" s="87"/>
      <c r="R74" s="87"/>
      <c r="S74" s="87"/>
      <c r="T74" s="137"/>
      <c r="U74" s="87"/>
      <c r="V74" s="87"/>
      <c r="W74" s="87"/>
      <c r="X74" s="87"/>
      <c r="Y74" s="87"/>
      <c r="Z74" s="87"/>
      <c r="AA74" s="87"/>
      <c r="AB74" s="87"/>
      <c r="AC74" s="87"/>
      <c r="AD74" s="87"/>
    </row>
    <row r="75" ht="15.75" customHeight="1">
      <c r="A75" s="87"/>
      <c r="B75" s="87"/>
      <c r="C75" s="87"/>
      <c r="D75" s="87"/>
      <c r="E75" s="87"/>
      <c r="F75" s="87"/>
      <c r="G75" s="87"/>
      <c r="H75" s="87"/>
      <c r="I75" s="86"/>
      <c r="J75" s="86"/>
      <c r="K75" s="86"/>
      <c r="L75" s="87"/>
      <c r="M75" s="87"/>
      <c r="N75" s="87"/>
      <c r="O75" s="87"/>
      <c r="P75" s="87"/>
      <c r="Q75" s="87"/>
      <c r="R75" s="87"/>
      <c r="S75" s="87"/>
      <c r="T75" s="137"/>
      <c r="U75" s="87"/>
      <c r="V75" s="87"/>
      <c r="W75" s="87"/>
      <c r="X75" s="87"/>
      <c r="Y75" s="87"/>
      <c r="Z75" s="87"/>
      <c r="AA75" s="87"/>
      <c r="AB75" s="87"/>
      <c r="AC75" s="87"/>
      <c r="AD75" s="87"/>
    </row>
    <row r="76" ht="15.75" customHeight="1">
      <c r="A76" s="87"/>
      <c r="B76" s="87"/>
      <c r="C76" s="87"/>
      <c r="D76" s="87"/>
      <c r="E76" s="87"/>
      <c r="F76" s="87"/>
      <c r="G76" s="87"/>
      <c r="H76" s="87"/>
      <c r="I76" s="86"/>
      <c r="J76" s="86"/>
      <c r="K76" s="86"/>
      <c r="L76" s="87"/>
      <c r="M76" s="87"/>
      <c r="N76" s="87"/>
      <c r="O76" s="87"/>
      <c r="P76" s="87"/>
      <c r="Q76" s="87"/>
      <c r="R76" s="87"/>
      <c r="S76" s="87"/>
      <c r="T76" s="137"/>
      <c r="U76" s="87"/>
      <c r="V76" s="87"/>
      <c r="W76" s="87"/>
      <c r="X76" s="87"/>
      <c r="Y76" s="87"/>
      <c r="Z76" s="87"/>
      <c r="AA76" s="87"/>
      <c r="AB76" s="87"/>
      <c r="AC76" s="87"/>
      <c r="AD76" s="87"/>
    </row>
    <row r="77" ht="15.75" customHeight="1">
      <c r="A77" s="87"/>
      <c r="B77" s="87"/>
      <c r="C77" s="87"/>
      <c r="D77" s="87"/>
      <c r="E77" s="87"/>
      <c r="F77" s="87"/>
      <c r="G77" s="87"/>
      <c r="H77" s="87"/>
      <c r="I77" s="86"/>
      <c r="J77" s="86"/>
      <c r="K77" s="86"/>
      <c r="L77" s="87"/>
      <c r="M77" s="87"/>
      <c r="N77" s="87"/>
      <c r="O77" s="87"/>
      <c r="P77" s="87"/>
      <c r="Q77" s="87"/>
      <c r="R77" s="87"/>
      <c r="S77" s="87"/>
      <c r="T77" s="137"/>
      <c r="U77" s="87"/>
      <c r="V77" s="87"/>
      <c r="W77" s="87"/>
      <c r="X77" s="87"/>
      <c r="Y77" s="87"/>
      <c r="Z77" s="87"/>
      <c r="AA77" s="87"/>
      <c r="AB77" s="87"/>
      <c r="AC77" s="87"/>
      <c r="AD77" s="87"/>
    </row>
    <row r="78" ht="15.75" customHeight="1">
      <c r="A78" s="87"/>
      <c r="B78" s="87"/>
      <c r="C78" s="87"/>
      <c r="D78" s="87"/>
      <c r="E78" s="87"/>
      <c r="F78" s="87"/>
      <c r="G78" s="87"/>
      <c r="H78" s="87"/>
      <c r="I78" s="86"/>
      <c r="J78" s="86"/>
      <c r="K78" s="86"/>
      <c r="L78" s="87"/>
      <c r="M78" s="87"/>
      <c r="N78" s="87"/>
      <c r="O78" s="87"/>
      <c r="P78" s="87"/>
      <c r="Q78" s="87"/>
      <c r="R78" s="87"/>
      <c r="S78" s="87"/>
      <c r="T78" s="137"/>
      <c r="U78" s="87"/>
      <c r="V78" s="87"/>
      <c r="W78" s="87"/>
      <c r="X78" s="87"/>
      <c r="Y78" s="87"/>
      <c r="Z78" s="87"/>
      <c r="AA78" s="87"/>
      <c r="AB78" s="87"/>
      <c r="AC78" s="87"/>
      <c r="AD78" s="87"/>
    </row>
    <row r="79" ht="15.75" customHeight="1">
      <c r="A79" s="87"/>
      <c r="B79" s="87"/>
      <c r="C79" s="87"/>
      <c r="D79" s="87"/>
      <c r="E79" s="87"/>
      <c r="F79" s="87"/>
      <c r="G79" s="87"/>
      <c r="H79" s="87"/>
      <c r="I79" s="86"/>
      <c r="J79" s="86"/>
      <c r="K79" s="86"/>
      <c r="L79" s="87"/>
      <c r="M79" s="87"/>
      <c r="N79" s="87"/>
      <c r="O79" s="87"/>
      <c r="P79" s="87"/>
      <c r="Q79" s="87"/>
      <c r="R79" s="87"/>
      <c r="S79" s="87"/>
      <c r="T79" s="137"/>
      <c r="U79" s="87"/>
      <c r="V79" s="87"/>
      <c r="W79" s="87"/>
      <c r="X79" s="87"/>
      <c r="Y79" s="87"/>
      <c r="Z79" s="87"/>
      <c r="AA79" s="87"/>
      <c r="AB79" s="87"/>
      <c r="AC79" s="87"/>
      <c r="AD79" s="87"/>
    </row>
    <row r="80" ht="15.75" customHeight="1">
      <c r="A80" s="87"/>
      <c r="B80" s="87"/>
      <c r="C80" s="87"/>
      <c r="D80" s="87"/>
      <c r="E80" s="87"/>
      <c r="F80" s="87"/>
      <c r="G80" s="87"/>
      <c r="H80" s="87"/>
      <c r="I80" s="86"/>
      <c r="J80" s="86"/>
      <c r="K80" s="86"/>
      <c r="L80" s="87"/>
      <c r="M80" s="87"/>
      <c r="N80" s="87"/>
      <c r="O80" s="87"/>
      <c r="P80" s="87"/>
      <c r="Q80" s="87"/>
      <c r="R80" s="87"/>
      <c r="S80" s="87"/>
      <c r="T80" s="137"/>
      <c r="U80" s="87"/>
      <c r="V80" s="87"/>
      <c r="W80" s="87"/>
      <c r="X80" s="87"/>
      <c r="Y80" s="87"/>
      <c r="Z80" s="87"/>
      <c r="AA80" s="87"/>
      <c r="AB80" s="87"/>
      <c r="AC80" s="87"/>
      <c r="AD80" s="87"/>
    </row>
    <row r="81" ht="15.75" customHeight="1">
      <c r="A81" s="87"/>
      <c r="B81" s="87"/>
      <c r="C81" s="87"/>
      <c r="D81" s="87"/>
      <c r="E81" s="87"/>
      <c r="F81" s="87"/>
      <c r="G81" s="87"/>
      <c r="H81" s="87"/>
      <c r="I81" s="86"/>
      <c r="J81" s="86"/>
      <c r="K81" s="86"/>
      <c r="L81" s="87"/>
      <c r="M81" s="87"/>
      <c r="N81" s="87"/>
      <c r="O81" s="87"/>
      <c r="P81" s="87"/>
      <c r="Q81" s="87"/>
      <c r="R81" s="87"/>
      <c r="S81" s="87"/>
      <c r="T81" s="137"/>
      <c r="U81" s="87"/>
      <c r="V81" s="87"/>
      <c r="W81" s="87"/>
      <c r="X81" s="87"/>
      <c r="Y81" s="87"/>
      <c r="Z81" s="87"/>
      <c r="AA81" s="87"/>
      <c r="AB81" s="87"/>
      <c r="AC81" s="87"/>
      <c r="AD81" s="87"/>
    </row>
    <row r="82" ht="15.75" customHeight="1">
      <c r="A82" s="87"/>
      <c r="B82" s="87"/>
      <c r="C82" s="87"/>
      <c r="D82" s="87"/>
      <c r="E82" s="87"/>
      <c r="F82" s="87"/>
      <c r="G82" s="87"/>
      <c r="H82" s="87"/>
      <c r="I82" s="86"/>
      <c r="J82" s="86"/>
      <c r="K82" s="86"/>
      <c r="L82" s="87"/>
      <c r="M82" s="87"/>
      <c r="N82" s="87"/>
      <c r="O82" s="87"/>
      <c r="P82" s="87"/>
      <c r="Q82" s="87"/>
      <c r="R82" s="87"/>
      <c r="S82" s="87"/>
      <c r="T82" s="137"/>
      <c r="U82" s="87"/>
      <c r="V82" s="87"/>
      <c r="W82" s="87"/>
      <c r="X82" s="87"/>
      <c r="Y82" s="87"/>
      <c r="Z82" s="87"/>
      <c r="AA82" s="87"/>
      <c r="AB82" s="87"/>
      <c r="AC82" s="87"/>
      <c r="AD82" s="87"/>
    </row>
    <row r="83" ht="15.75" customHeight="1">
      <c r="A83" s="87"/>
      <c r="B83" s="87"/>
      <c r="C83" s="87"/>
      <c r="D83" s="87"/>
      <c r="E83" s="87"/>
      <c r="F83" s="87"/>
      <c r="G83" s="87"/>
      <c r="H83" s="87"/>
      <c r="I83" s="86"/>
      <c r="J83" s="86"/>
      <c r="K83" s="86"/>
      <c r="L83" s="87"/>
      <c r="M83" s="87"/>
      <c r="N83" s="87"/>
      <c r="O83" s="87"/>
      <c r="P83" s="87"/>
      <c r="Q83" s="87"/>
      <c r="R83" s="87"/>
      <c r="S83" s="87"/>
      <c r="T83" s="137"/>
      <c r="U83" s="87"/>
      <c r="V83" s="87"/>
      <c r="W83" s="87"/>
      <c r="X83" s="87"/>
      <c r="Y83" s="87"/>
      <c r="Z83" s="87"/>
      <c r="AA83" s="87"/>
      <c r="AB83" s="87"/>
      <c r="AC83" s="87"/>
      <c r="AD83" s="87"/>
    </row>
    <row r="84" ht="15.75" customHeight="1">
      <c r="A84" s="87"/>
      <c r="B84" s="87"/>
      <c r="C84" s="87"/>
      <c r="D84" s="87"/>
      <c r="E84" s="87"/>
      <c r="F84" s="87"/>
      <c r="G84" s="87"/>
      <c r="H84" s="87"/>
      <c r="I84" s="86"/>
      <c r="J84" s="86"/>
      <c r="K84" s="86"/>
      <c r="L84" s="87"/>
      <c r="M84" s="87"/>
      <c r="N84" s="87"/>
      <c r="O84" s="87"/>
      <c r="P84" s="87"/>
      <c r="Q84" s="87"/>
      <c r="R84" s="87"/>
      <c r="S84" s="87"/>
      <c r="T84" s="137"/>
      <c r="U84" s="87"/>
      <c r="V84" s="87"/>
      <c r="W84" s="87"/>
      <c r="X84" s="87"/>
      <c r="Y84" s="87"/>
      <c r="Z84" s="87"/>
      <c r="AA84" s="87"/>
      <c r="AB84" s="87"/>
      <c r="AC84" s="87"/>
      <c r="AD84" s="87"/>
    </row>
    <row r="85" ht="15.75" customHeight="1">
      <c r="A85" s="87"/>
      <c r="B85" s="87"/>
      <c r="C85" s="87"/>
      <c r="D85" s="87"/>
      <c r="E85" s="87"/>
      <c r="F85" s="87"/>
      <c r="G85" s="87"/>
      <c r="H85" s="87"/>
      <c r="I85" s="86"/>
      <c r="J85" s="86"/>
      <c r="K85" s="86"/>
      <c r="L85" s="87"/>
      <c r="M85" s="87"/>
      <c r="N85" s="87"/>
      <c r="O85" s="87"/>
      <c r="P85" s="87"/>
      <c r="Q85" s="87"/>
      <c r="R85" s="87"/>
      <c r="S85" s="87"/>
      <c r="T85" s="137"/>
      <c r="U85" s="87"/>
      <c r="V85" s="87"/>
      <c r="W85" s="87"/>
      <c r="X85" s="87"/>
      <c r="Y85" s="87"/>
      <c r="Z85" s="87"/>
      <c r="AA85" s="87"/>
      <c r="AB85" s="87"/>
      <c r="AC85" s="87"/>
      <c r="AD85" s="87"/>
    </row>
    <row r="86" ht="15.75" customHeight="1">
      <c r="A86" s="87"/>
      <c r="B86" s="87"/>
      <c r="C86" s="87"/>
      <c r="D86" s="87"/>
      <c r="E86" s="87"/>
      <c r="F86" s="87"/>
      <c r="G86" s="87"/>
      <c r="H86" s="87"/>
      <c r="I86" s="86"/>
      <c r="J86" s="86"/>
      <c r="K86" s="86"/>
      <c r="L86" s="87"/>
      <c r="M86" s="87"/>
      <c r="N86" s="87"/>
      <c r="O86" s="87"/>
      <c r="P86" s="87"/>
      <c r="Q86" s="87"/>
      <c r="R86" s="87"/>
      <c r="S86" s="87"/>
      <c r="T86" s="137"/>
      <c r="U86" s="87"/>
      <c r="V86" s="87"/>
      <c r="W86" s="87"/>
      <c r="X86" s="87"/>
      <c r="Y86" s="87"/>
      <c r="Z86" s="87"/>
      <c r="AA86" s="87"/>
      <c r="AB86" s="87"/>
      <c r="AC86" s="87"/>
      <c r="AD86" s="87"/>
    </row>
    <row r="87" ht="15.7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137"/>
      <c r="U87" s="87"/>
      <c r="V87" s="87"/>
      <c r="W87" s="87"/>
      <c r="X87" s="87"/>
      <c r="Y87" s="87"/>
      <c r="Z87" s="87"/>
      <c r="AA87" s="87"/>
      <c r="AB87" s="87"/>
      <c r="AC87" s="87"/>
      <c r="AD87" s="87"/>
    </row>
    <row r="88" ht="15.75" customHeight="1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137"/>
      <c r="U88" s="87"/>
      <c r="V88" s="87"/>
      <c r="W88" s="87"/>
      <c r="X88" s="87"/>
      <c r="Y88" s="87"/>
      <c r="Z88" s="87"/>
      <c r="AA88" s="87"/>
      <c r="AB88" s="87"/>
      <c r="AC88" s="87"/>
      <c r="AD88" s="87"/>
    </row>
    <row r="89" ht="15.75" customHeight="1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137"/>
      <c r="U89" s="87"/>
      <c r="V89" s="87"/>
      <c r="W89" s="87"/>
      <c r="X89" s="87"/>
      <c r="Y89" s="87"/>
      <c r="Z89" s="87"/>
      <c r="AA89" s="87"/>
      <c r="AB89" s="87"/>
      <c r="AC89" s="87"/>
      <c r="AD89" s="87"/>
    </row>
    <row r="90" ht="15.75" customHeight="1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137"/>
      <c r="U90" s="86"/>
      <c r="V90" s="86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</row>
    <row r="91" ht="15.75" customHeigh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137"/>
      <c r="U91" s="86"/>
      <c r="V91" s="86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</row>
    <row r="92" ht="15.75" customHeight="1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137"/>
      <c r="U92" s="86"/>
      <c r="V92" s="86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</row>
    <row r="93" ht="15.75" customHeight="1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137"/>
      <c r="U93" s="86"/>
      <c r="V93" s="86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7"/>
      <c r="AL93" s="87"/>
      <c r="AM93" s="87"/>
      <c r="AN93" s="87"/>
      <c r="AO93" s="87"/>
    </row>
    <row r="94" ht="15.75" customHeight="1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137"/>
      <c r="U94" s="86"/>
      <c r="V94" s="86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</row>
    <row r="95" ht="15.75" customHeight="1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137"/>
      <c r="U95" s="86"/>
      <c r="V95" s="86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</row>
    <row r="96" ht="15.75" customHeight="1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137"/>
      <c r="U96" s="86"/>
      <c r="V96" s="86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</row>
    <row r="97" ht="15.75" customHeight="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137"/>
      <c r="U97" s="86"/>
      <c r="V97" s="86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</row>
    <row r="98" ht="15.75" customHeight="1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137"/>
      <c r="U98" s="86"/>
      <c r="V98" s="86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</row>
    <row r="99" ht="15.75" customHeight="1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137"/>
      <c r="U99" s="86"/>
      <c r="V99" s="86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</row>
    <row r="100" ht="15.75" customHeigh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137"/>
      <c r="U100" s="86"/>
      <c r="V100" s="86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</row>
    <row r="101" ht="15.75" customHeight="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137"/>
      <c r="U101" s="86"/>
      <c r="V101" s="86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87"/>
    </row>
    <row r="102" ht="15.75" customHeight="1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137"/>
      <c r="U102" s="86"/>
      <c r="V102" s="86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87"/>
    </row>
    <row r="103" ht="15.75" customHeight="1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137"/>
      <c r="U103" s="86"/>
      <c r="V103" s="86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</row>
    <row r="104" ht="15.75" customHeight="1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137"/>
      <c r="U104" s="86"/>
      <c r="V104" s="86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</row>
    <row r="105" ht="15.75" customHeight="1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137"/>
      <c r="U105" s="86"/>
      <c r="V105" s="86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</row>
    <row r="106" ht="15.75" customHeight="1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137"/>
      <c r="U106" s="86"/>
      <c r="V106" s="86"/>
      <c r="W106" s="87"/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</row>
    <row r="107" ht="15.75" customHeight="1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137"/>
      <c r="U107" s="86"/>
      <c r="V107" s="86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</row>
    <row r="108" ht="15.75" customHeight="1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137"/>
      <c r="U108" s="86"/>
      <c r="V108" s="86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</row>
    <row r="109" ht="15.75" customHeight="1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137"/>
      <c r="U109" s="86"/>
      <c r="V109" s="86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</row>
    <row r="110" ht="15.75" customHeight="1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137"/>
      <c r="U110" s="86"/>
      <c r="V110" s="86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</row>
    <row r="111" ht="15.75" customHeight="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137"/>
      <c r="U111" s="86"/>
      <c r="V111" s="86"/>
      <c r="W111" s="87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87"/>
      <c r="AO111" s="87"/>
    </row>
    <row r="112" ht="15.75" customHeight="1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137"/>
      <c r="U112" s="86"/>
      <c r="V112" s="86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</row>
    <row r="113" ht="15.75" customHeight="1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137"/>
      <c r="U113" s="86"/>
      <c r="V113" s="86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</row>
    <row r="114" ht="15.75" customHeight="1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137"/>
      <c r="U114" s="86"/>
      <c r="V114" s="86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</row>
    <row r="115" ht="15.7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137"/>
      <c r="U115" s="86"/>
      <c r="V115" s="86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</row>
    <row r="116" ht="15.75" customHeight="1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137"/>
      <c r="U116" s="86"/>
      <c r="V116" s="86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87"/>
      <c r="AO116" s="87"/>
    </row>
    <row r="117" ht="15.75" customHeight="1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137"/>
      <c r="U117" s="86"/>
      <c r="V117" s="86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</row>
    <row r="118" ht="15.75" customHeight="1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137"/>
      <c r="U118" s="86"/>
      <c r="V118" s="86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</row>
    <row r="119" ht="15.75" customHeight="1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137"/>
      <c r="U119" s="86"/>
      <c r="V119" s="86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</row>
    <row r="120" ht="15.75" customHeight="1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137"/>
      <c r="U120" s="86"/>
      <c r="V120" s="86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</row>
    <row r="121" ht="15.75" customHeight="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137"/>
      <c r="U121" s="86"/>
      <c r="V121" s="86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</row>
    <row r="122" ht="15.75" customHeight="1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137"/>
      <c r="U122" s="86"/>
      <c r="V122" s="86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  <c r="AN122" s="87"/>
      <c r="AO122" s="87"/>
    </row>
    <row r="123" ht="15.75" customHeight="1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137"/>
      <c r="U123" s="86"/>
      <c r="V123" s="86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</row>
    <row r="124" ht="15.75" customHeight="1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137"/>
      <c r="U124" s="86"/>
      <c r="V124" s="86"/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7"/>
      <c r="AN124" s="87"/>
      <c r="AO124" s="87"/>
    </row>
    <row r="125" ht="15.75" customHeight="1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137"/>
      <c r="U125" s="86"/>
      <c r="V125" s="86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</row>
    <row r="126" ht="15.75" customHeight="1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137"/>
      <c r="U126" s="86"/>
      <c r="V126" s="86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</row>
    <row r="127" ht="15.75" customHeight="1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137"/>
      <c r="U127" s="86"/>
      <c r="V127" s="86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</row>
    <row r="128" ht="15.75" customHeight="1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137"/>
      <c r="U128" s="86"/>
      <c r="V128" s="86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87"/>
      <c r="AJ128" s="87"/>
      <c r="AK128" s="87"/>
      <c r="AL128" s="87"/>
      <c r="AM128" s="87"/>
      <c r="AN128" s="87"/>
      <c r="AO128" s="87"/>
    </row>
    <row r="129" ht="15.75" customHeight="1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137"/>
      <c r="U129" s="86"/>
      <c r="V129" s="86"/>
      <c r="W129" s="87"/>
      <c r="X129" s="87"/>
      <c r="Y129" s="87"/>
      <c r="Z129" s="87"/>
      <c r="AA129" s="87"/>
      <c r="AB129" s="87"/>
      <c r="AC129" s="87"/>
      <c r="AD129" s="87"/>
      <c r="AE129" s="87"/>
      <c r="AF129" s="87"/>
      <c r="AG129" s="87"/>
      <c r="AH129" s="87"/>
      <c r="AI129" s="87"/>
      <c r="AJ129" s="87"/>
      <c r="AK129" s="87"/>
      <c r="AL129" s="87"/>
      <c r="AM129" s="87"/>
      <c r="AN129" s="87"/>
      <c r="AO129" s="87"/>
    </row>
    <row r="130" ht="15.75" customHeight="1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137"/>
      <c r="U130" s="86"/>
      <c r="V130" s="86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7"/>
      <c r="AN130" s="87"/>
      <c r="AO130" s="87"/>
    </row>
    <row r="131" ht="15.75" customHeight="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137"/>
      <c r="U131" s="86"/>
      <c r="V131" s="86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</row>
    <row r="132" ht="15.75" customHeight="1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137"/>
      <c r="U132" s="86"/>
      <c r="V132" s="86"/>
      <c r="W132" s="87"/>
      <c r="X132" s="87"/>
      <c r="Y132" s="87"/>
      <c r="Z132" s="87"/>
      <c r="AA132" s="87"/>
      <c r="AB132" s="87"/>
      <c r="AC132" s="87"/>
      <c r="AD132" s="87"/>
      <c r="AE132" s="87"/>
      <c r="AF132" s="87"/>
      <c r="AG132" s="87"/>
      <c r="AH132" s="87"/>
      <c r="AI132" s="87"/>
      <c r="AJ132" s="87"/>
      <c r="AK132" s="87"/>
      <c r="AL132" s="87"/>
      <c r="AM132" s="87"/>
      <c r="AN132" s="87"/>
      <c r="AO132" s="87"/>
    </row>
    <row r="133" ht="15.75" customHeight="1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137"/>
      <c r="U133" s="86"/>
      <c r="V133" s="86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7"/>
      <c r="AO133" s="87"/>
    </row>
    <row r="134" ht="15.75" customHeight="1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137"/>
      <c r="U134" s="86"/>
      <c r="V134" s="86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  <c r="AI134" s="87"/>
      <c r="AJ134" s="87"/>
      <c r="AK134" s="87"/>
      <c r="AL134" s="87"/>
      <c r="AM134" s="87"/>
      <c r="AN134" s="87"/>
      <c r="AO134" s="87"/>
    </row>
    <row r="135" ht="15.75" customHeight="1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137"/>
      <c r="U135" s="86"/>
      <c r="V135" s="86"/>
      <c r="W135" s="87"/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  <c r="AI135" s="87"/>
      <c r="AJ135" s="87"/>
      <c r="AK135" s="87"/>
      <c r="AL135" s="87"/>
      <c r="AM135" s="87"/>
      <c r="AN135" s="87"/>
      <c r="AO135" s="87"/>
    </row>
    <row r="136" ht="15.75" customHeight="1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137"/>
      <c r="U136" s="86"/>
      <c r="V136" s="86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7"/>
      <c r="AN136" s="87"/>
      <c r="AO136" s="87"/>
    </row>
    <row r="137" ht="15.75" customHeight="1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137"/>
      <c r="U137" s="86"/>
      <c r="V137" s="86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87"/>
    </row>
    <row r="138" ht="15.75" customHeight="1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137"/>
      <c r="U138" s="86"/>
      <c r="V138" s="86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7"/>
      <c r="AN138" s="87"/>
      <c r="AO138" s="87"/>
    </row>
    <row r="139" ht="15.75" customHeight="1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137"/>
      <c r="U139" s="86"/>
      <c r="V139" s="86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87"/>
      <c r="AO139" s="87"/>
    </row>
    <row r="140" ht="15.75" customHeight="1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137"/>
      <c r="U140" s="86"/>
      <c r="V140" s="86"/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  <c r="AG140" s="87"/>
      <c r="AH140" s="87"/>
      <c r="AI140" s="87"/>
      <c r="AJ140" s="87"/>
      <c r="AK140" s="87"/>
      <c r="AL140" s="87"/>
      <c r="AM140" s="87"/>
      <c r="AN140" s="87"/>
      <c r="AO140" s="87"/>
    </row>
    <row r="141" ht="15.75" customHeight="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137"/>
      <c r="U141" s="86"/>
      <c r="V141" s="86"/>
      <c r="W141" s="87"/>
      <c r="X141" s="87"/>
      <c r="Y141" s="87"/>
      <c r="Z141" s="87"/>
      <c r="AA141" s="87"/>
      <c r="AB141" s="87"/>
      <c r="AC141" s="87"/>
      <c r="AD141" s="87"/>
      <c r="AE141" s="87"/>
      <c r="AF141" s="87"/>
      <c r="AG141" s="87"/>
      <c r="AH141" s="87"/>
      <c r="AI141" s="87"/>
      <c r="AJ141" s="87"/>
      <c r="AK141" s="87"/>
      <c r="AL141" s="87"/>
      <c r="AM141" s="87"/>
      <c r="AN141" s="87"/>
      <c r="AO141" s="87"/>
    </row>
    <row r="142" ht="15.75" customHeight="1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137"/>
      <c r="U142" s="86"/>
      <c r="V142" s="86"/>
      <c r="W142" s="87"/>
      <c r="X142" s="87"/>
      <c r="Y142" s="87"/>
      <c r="Z142" s="87"/>
      <c r="AA142" s="87"/>
      <c r="AB142" s="87"/>
      <c r="AC142" s="87"/>
      <c r="AD142" s="87"/>
      <c r="AE142" s="87"/>
      <c r="AF142" s="87"/>
      <c r="AG142" s="87"/>
      <c r="AH142" s="87"/>
      <c r="AI142" s="87"/>
      <c r="AJ142" s="87"/>
      <c r="AK142" s="87"/>
      <c r="AL142" s="87"/>
      <c r="AM142" s="87"/>
      <c r="AN142" s="87"/>
      <c r="AO142" s="87"/>
    </row>
    <row r="143" ht="15.75" customHeight="1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137"/>
      <c r="U143" s="86"/>
      <c r="V143" s="86"/>
      <c r="W143" s="87"/>
      <c r="X143" s="87"/>
      <c r="Y143" s="87"/>
      <c r="Z143" s="87"/>
      <c r="AA143" s="87"/>
      <c r="AB143" s="87"/>
      <c r="AC143" s="87"/>
      <c r="AD143" s="87"/>
      <c r="AE143" s="87"/>
      <c r="AF143" s="87"/>
      <c r="AG143" s="87"/>
      <c r="AH143" s="87"/>
      <c r="AI143" s="87"/>
      <c r="AJ143" s="87"/>
      <c r="AK143" s="87"/>
      <c r="AL143" s="87"/>
      <c r="AM143" s="87"/>
      <c r="AN143" s="87"/>
      <c r="AO143" s="87"/>
    </row>
    <row r="144" ht="15.75" customHeight="1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137"/>
      <c r="U144" s="86"/>
      <c r="V144" s="86"/>
      <c r="W144" s="87"/>
      <c r="X144" s="87"/>
      <c r="Y144" s="87"/>
      <c r="Z144" s="87"/>
      <c r="AA144" s="87"/>
      <c r="AB144" s="87"/>
      <c r="AC144" s="87"/>
      <c r="AD144" s="87"/>
      <c r="AE144" s="87"/>
      <c r="AF144" s="87"/>
      <c r="AG144" s="87"/>
      <c r="AH144" s="87"/>
      <c r="AI144" s="87"/>
      <c r="AJ144" s="87"/>
      <c r="AK144" s="87"/>
      <c r="AL144" s="87"/>
      <c r="AM144" s="87"/>
      <c r="AN144" s="87"/>
      <c r="AO144" s="87"/>
    </row>
    <row r="145" ht="15.75" customHeight="1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137"/>
      <c r="U145" s="86"/>
      <c r="V145" s="86"/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  <c r="AI145" s="87"/>
      <c r="AJ145" s="87"/>
      <c r="AK145" s="87"/>
      <c r="AL145" s="87"/>
      <c r="AM145" s="87"/>
      <c r="AN145" s="87"/>
      <c r="AO145" s="87"/>
    </row>
    <row r="146" ht="15.75" customHeight="1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137"/>
      <c r="U146" s="86"/>
      <c r="V146" s="86"/>
      <c r="W146" s="87"/>
      <c r="X146" s="87"/>
      <c r="Y146" s="87"/>
      <c r="Z146" s="87"/>
      <c r="AA146" s="87"/>
      <c r="AB146" s="87"/>
      <c r="AC146" s="87"/>
      <c r="AD146" s="87"/>
      <c r="AE146" s="87"/>
      <c r="AF146" s="87"/>
      <c r="AG146" s="87"/>
      <c r="AH146" s="87"/>
      <c r="AI146" s="87"/>
      <c r="AJ146" s="87"/>
      <c r="AK146" s="87"/>
      <c r="AL146" s="87"/>
      <c r="AM146" s="87"/>
      <c r="AN146" s="87"/>
      <c r="AO146" s="87"/>
    </row>
    <row r="147" ht="15.75" customHeight="1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137"/>
      <c r="U147" s="86"/>
      <c r="V147" s="86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  <c r="AH147" s="87"/>
      <c r="AI147" s="87"/>
      <c r="AJ147" s="87"/>
      <c r="AK147" s="87"/>
      <c r="AL147" s="87"/>
      <c r="AM147" s="87"/>
      <c r="AN147" s="87"/>
      <c r="AO147" s="87"/>
    </row>
    <row r="148" ht="15.75" customHeight="1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137"/>
      <c r="U148" s="86"/>
      <c r="V148" s="86"/>
      <c r="W148" s="87"/>
      <c r="X148" s="87"/>
      <c r="Y148" s="87"/>
      <c r="Z148" s="87"/>
      <c r="AA148" s="87"/>
      <c r="AB148" s="87"/>
      <c r="AC148" s="87"/>
      <c r="AD148" s="87"/>
      <c r="AE148" s="87"/>
      <c r="AF148" s="87"/>
      <c r="AG148" s="87"/>
      <c r="AH148" s="87"/>
      <c r="AI148" s="87"/>
      <c r="AJ148" s="87"/>
      <c r="AK148" s="87"/>
      <c r="AL148" s="87"/>
      <c r="AM148" s="87"/>
      <c r="AN148" s="87"/>
      <c r="AO148" s="87"/>
    </row>
    <row r="149" ht="15.75" customHeight="1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137"/>
      <c r="U149" s="86"/>
      <c r="V149" s="86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  <c r="AH149" s="87"/>
      <c r="AI149" s="87"/>
      <c r="AJ149" s="87"/>
      <c r="AK149" s="87"/>
      <c r="AL149" s="87"/>
      <c r="AM149" s="87"/>
      <c r="AN149" s="87"/>
      <c r="AO149" s="87"/>
    </row>
    <row r="150" ht="15.75" customHeight="1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137"/>
      <c r="U150" s="86"/>
      <c r="V150" s="86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87"/>
      <c r="AO150" s="87"/>
    </row>
    <row r="151" ht="15.75" customHeight="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137"/>
      <c r="U151" s="86"/>
      <c r="V151" s="86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  <c r="AK151" s="87"/>
      <c r="AL151" s="87"/>
      <c r="AM151" s="87"/>
      <c r="AN151" s="87"/>
      <c r="AO151" s="87"/>
    </row>
    <row r="152" ht="15.75" customHeight="1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137"/>
      <c r="U152" s="86"/>
      <c r="V152" s="86"/>
      <c r="W152" s="87"/>
      <c r="X152" s="87"/>
      <c r="Y152" s="87"/>
      <c r="Z152" s="87"/>
      <c r="AA152" s="87"/>
      <c r="AB152" s="87"/>
      <c r="AC152" s="87"/>
      <c r="AD152" s="87"/>
      <c r="AE152" s="87"/>
      <c r="AF152" s="87"/>
      <c r="AG152" s="87"/>
      <c r="AH152" s="87"/>
      <c r="AI152" s="87"/>
      <c r="AJ152" s="87"/>
      <c r="AK152" s="87"/>
      <c r="AL152" s="87"/>
      <c r="AM152" s="87"/>
      <c r="AN152" s="87"/>
      <c r="AO152" s="87"/>
    </row>
    <row r="153" ht="15.75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137"/>
      <c r="U153" s="86"/>
      <c r="V153" s="86"/>
      <c r="W153" s="87"/>
      <c r="X153" s="87"/>
      <c r="Y153" s="87"/>
      <c r="Z153" s="87"/>
      <c r="AA153" s="87"/>
      <c r="AB153" s="87"/>
      <c r="AC153" s="87"/>
      <c r="AD153" s="87"/>
      <c r="AE153" s="87"/>
      <c r="AF153" s="87"/>
      <c r="AG153" s="87"/>
      <c r="AH153" s="87"/>
      <c r="AI153" s="87"/>
      <c r="AJ153" s="87"/>
      <c r="AK153" s="87"/>
      <c r="AL153" s="87"/>
      <c r="AM153" s="87"/>
      <c r="AN153" s="87"/>
      <c r="AO153" s="87"/>
    </row>
    <row r="154" ht="15.75" customHeight="1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137"/>
      <c r="U154" s="86"/>
      <c r="V154" s="86"/>
      <c r="W154" s="87"/>
      <c r="X154" s="87"/>
      <c r="Y154" s="87"/>
      <c r="Z154" s="87"/>
      <c r="AA154" s="87"/>
      <c r="AB154" s="87"/>
      <c r="AC154" s="87"/>
      <c r="AD154" s="87"/>
      <c r="AE154" s="87"/>
      <c r="AF154" s="87"/>
      <c r="AG154" s="87"/>
      <c r="AH154" s="87"/>
      <c r="AI154" s="87"/>
      <c r="AJ154" s="87"/>
      <c r="AK154" s="87"/>
      <c r="AL154" s="87"/>
      <c r="AM154" s="87"/>
      <c r="AN154" s="87"/>
      <c r="AO154" s="87"/>
    </row>
    <row r="155" ht="15.75" customHeight="1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137"/>
      <c r="U155" s="86"/>
      <c r="V155" s="86"/>
      <c r="W155" s="87"/>
      <c r="X155" s="87"/>
      <c r="Y155" s="87"/>
      <c r="Z155" s="87"/>
      <c r="AA155" s="87"/>
      <c r="AB155" s="87"/>
      <c r="AC155" s="87"/>
      <c r="AD155" s="87"/>
      <c r="AE155" s="87"/>
      <c r="AF155" s="87"/>
      <c r="AG155" s="87"/>
      <c r="AH155" s="87"/>
      <c r="AI155" s="87"/>
      <c r="AJ155" s="87"/>
      <c r="AK155" s="87"/>
      <c r="AL155" s="87"/>
      <c r="AM155" s="87"/>
      <c r="AN155" s="87"/>
      <c r="AO155" s="87"/>
    </row>
    <row r="156" ht="15.75" customHeight="1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137"/>
      <c r="U156" s="86"/>
      <c r="V156" s="86"/>
      <c r="W156" s="87"/>
      <c r="X156" s="87"/>
      <c r="Y156" s="87"/>
      <c r="Z156" s="87"/>
      <c r="AA156" s="87"/>
      <c r="AB156" s="87"/>
      <c r="AC156" s="87"/>
      <c r="AD156" s="87"/>
      <c r="AE156" s="87"/>
      <c r="AF156" s="87"/>
      <c r="AG156" s="87"/>
      <c r="AH156" s="87"/>
      <c r="AI156" s="87"/>
      <c r="AJ156" s="87"/>
      <c r="AK156" s="87"/>
      <c r="AL156" s="87"/>
      <c r="AM156" s="87"/>
      <c r="AN156" s="87"/>
      <c r="AO156" s="87"/>
    </row>
    <row r="157" ht="15.75" customHeight="1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137"/>
      <c r="U157" s="86"/>
      <c r="V157" s="86"/>
      <c r="W157" s="87"/>
      <c r="X157" s="87"/>
      <c r="Y157" s="87"/>
      <c r="Z157" s="87"/>
      <c r="AA157" s="87"/>
      <c r="AB157" s="87"/>
      <c r="AC157" s="87"/>
      <c r="AD157" s="87"/>
      <c r="AE157" s="87"/>
      <c r="AF157" s="87"/>
      <c r="AG157" s="87"/>
      <c r="AH157" s="87"/>
      <c r="AI157" s="87"/>
      <c r="AJ157" s="87"/>
      <c r="AK157" s="87"/>
      <c r="AL157" s="87"/>
      <c r="AM157" s="87"/>
      <c r="AN157" s="87"/>
      <c r="AO157" s="87"/>
    </row>
    <row r="158" ht="15.75" customHeight="1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137"/>
      <c r="U158" s="86"/>
      <c r="V158" s="86"/>
      <c r="W158" s="87"/>
      <c r="X158" s="87"/>
      <c r="Y158" s="87"/>
      <c r="Z158" s="87"/>
      <c r="AA158" s="87"/>
      <c r="AB158" s="87"/>
      <c r="AC158" s="87"/>
      <c r="AD158" s="87"/>
      <c r="AE158" s="87"/>
      <c r="AF158" s="87"/>
      <c r="AG158" s="87"/>
      <c r="AH158" s="87"/>
      <c r="AI158" s="87"/>
      <c r="AJ158" s="87"/>
      <c r="AK158" s="87"/>
      <c r="AL158" s="87"/>
      <c r="AM158" s="87"/>
      <c r="AN158" s="87"/>
      <c r="AO158" s="87"/>
    </row>
    <row r="159" ht="15.75" customHeight="1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137"/>
      <c r="U159" s="86"/>
      <c r="V159" s="86"/>
      <c r="W159" s="87"/>
      <c r="X159" s="87"/>
      <c r="Y159" s="87"/>
      <c r="Z159" s="87"/>
      <c r="AA159" s="87"/>
      <c r="AB159" s="87"/>
      <c r="AC159" s="87"/>
      <c r="AD159" s="87"/>
      <c r="AE159" s="87"/>
      <c r="AF159" s="87"/>
      <c r="AG159" s="87"/>
      <c r="AH159" s="87"/>
      <c r="AI159" s="87"/>
      <c r="AJ159" s="87"/>
      <c r="AK159" s="87"/>
      <c r="AL159" s="87"/>
      <c r="AM159" s="87"/>
      <c r="AN159" s="87"/>
      <c r="AO159" s="87"/>
    </row>
    <row r="160" ht="15.75" customHeight="1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137"/>
      <c r="U160" s="86"/>
      <c r="V160" s="86"/>
      <c r="W160" s="87"/>
      <c r="X160" s="87"/>
      <c r="Y160" s="87"/>
      <c r="Z160" s="87"/>
      <c r="AA160" s="87"/>
      <c r="AB160" s="87"/>
      <c r="AC160" s="87"/>
      <c r="AD160" s="87"/>
      <c r="AE160" s="87"/>
      <c r="AF160" s="87"/>
      <c r="AG160" s="87"/>
      <c r="AH160" s="87"/>
      <c r="AI160" s="87"/>
      <c r="AJ160" s="87"/>
      <c r="AK160" s="87"/>
      <c r="AL160" s="87"/>
      <c r="AM160" s="87"/>
      <c r="AN160" s="87"/>
      <c r="AO160" s="87"/>
    </row>
    <row r="161" ht="15.75" customHeight="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137"/>
      <c r="U161" s="86"/>
      <c r="V161" s="86"/>
      <c r="W161" s="87"/>
      <c r="X161" s="87"/>
      <c r="Y161" s="87"/>
      <c r="Z161" s="87"/>
      <c r="AA161" s="87"/>
      <c r="AB161" s="87"/>
      <c r="AC161" s="87"/>
      <c r="AD161" s="87"/>
      <c r="AE161" s="87"/>
      <c r="AF161" s="87"/>
      <c r="AG161" s="87"/>
      <c r="AH161" s="87"/>
      <c r="AI161" s="87"/>
      <c r="AJ161" s="87"/>
      <c r="AK161" s="87"/>
      <c r="AL161" s="87"/>
      <c r="AM161" s="87"/>
      <c r="AN161" s="87"/>
      <c r="AO161" s="87"/>
    </row>
    <row r="162" ht="15.75" customHeight="1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137"/>
      <c r="U162" s="86"/>
      <c r="V162" s="86"/>
      <c r="W162" s="87"/>
      <c r="X162" s="87"/>
      <c r="Y162" s="87"/>
      <c r="Z162" s="87"/>
      <c r="AA162" s="87"/>
      <c r="AB162" s="87"/>
      <c r="AC162" s="87"/>
      <c r="AD162" s="87"/>
      <c r="AE162" s="87"/>
      <c r="AF162" s="87"/>
      <c r="AG162" s="87"/>
      <c r="AH162" s="87"/>
      <c r="AI162" s="87"/>
      <c r="AJ162" s="87"/>
      <c r="AK162" s="87"/>
      <c r="AL162" s="87"/>
      <c r="AM162" s="87"/>
      <c r="AN162" s="87"/>
      <c r="AO162" s="87"/>
    </row>
    <row r="163" ht="15.75" customHeight="1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137"/>
      <c r="U163" s="86"/>
      <c r="V163" s="86"/>
      <c r="W163" s="87"/>
      <c r="X163" s="87"/>
      <c r="Y163" s="87"/>
      <c r="Z163" s="87"/>
      <c r="AA163" s="87"/>
      <c r="AB163" s="87"/>
      <c r="AC163" s="87"/>
      <c r="AD163" s="87"/>
      <c r="AE163" s="87"/>
      <c r="AF163" s="87"/>
      <c r="AG163" s="87"/>
      <c r="AH163" s="87"/>
      <c r="AI163" s="87"/>
      <c r="AJ163" s="87"/>
      <c r="AK163" s="87"/>
      <c r="AL163" s="87"/>
      <c r="AM163" s="87"/>
      <c r="AN163" s="87"/>
      <c r="AO163" s="87"/>
    </row>
    <row r="164" ht="15.75" customHeight="1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137"/>
      <c r="U164" s="86"/>
      <c r="V164" s="86"/>
      <c r="W164" s="87"/>
      <c r="X164" s="87"/>
      <c r="Y164" s="87"/>
      <c r="Z164" s="87"/>
      <c r="AA164" s="87"/>
      <c r="AB164" s="87"/>
      <c r="AC164" s="87"/>
      <c r="AD164" s="87"/>
      <c r="AE164" s="87"/>
      <c r="AF164" s="87"/>
      <c r="AG164" s="87"/>
      <c r="AH164" s="87"/>
      <c r="AI164" s="87"/>
      <c r="AJ164" s="87"/>
      <c r="AK164" s="87"/>
      <c r="AL164" s="87"/>
      <c r="AM164" s="87"/>
      <c r="AN164" s="87"/>
      <c r="AO164" s="87"/>
    </row>
    <row r="165" ht="15.75" customHeight="1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137"/>
      <c r="U165" s="86"/>
      <c r="V165" s="86"/>
      <c r="W165" s="87"/>
      <c r="X165" s="87"/>
      <c r="Y165" s="87"/>
      <c r="Z165" s="87"/>
      <c r="AA165" s="87"/>
      <c r="AB165" s="87"/>
      <c r="AC165" s="87"/>
      <c r="AD165" s="87"/>
      <c r="AE165" s="87"/>
      <c r="AF165" s="87"/>
      <c r="AG165" s="87"/>
      <c r="AH165" s="87"/>
      <c r="AI165" s="87"/>
      <c r="AJ165" s="87"/>
      <c r="AK165" s="87"/>
      <c r="AL165" s="87"/>
      <c r="AM165" s="87"/>
      <c r="AN165" s="87"/>
      <c r="AO165" s="87"/>
    </row>
    <row r="166" ht="15.75" customHeight="1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137"/>
      <c r="U166" s="86"/>
      <c r="V166" s="86"/>
      <c r="W166" s="87"/>
      <c r="X166" s="87"/>
      <c r="Y166" s="87"/>
      <c r="Z166" s="87"/>
      <c r="AA166" s="87"/>
      <c r="AB166" s="87"/>
      <c r="AC166" s="87"/>
      <c r="AD166" s="87"/>
      <c r="AE166" s="87"/>
      <c r="AF166" s="87"/>
      <c r="AG166" s="87"/>
      <c r="AH166" s="87"/>
      <c r="AI166" s="87"/>
      <c r="AJ166" s="87"/>
      <c r="AK166" s="87"/>
      <c r="AL166" s="87"/>
      <c r="AM166" s="87"/>
      <c r="AN166" s="87"/>
      <c r="AO166" s="87"/>
    </row>
    <row r="167" ht="15.75" customHeight="1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137"/>
      <c r="U167" s="86"/>
      <c r="V167" s="86"/>
      <c r="W167" s="87"/>
      <c r="X167" s="87"/>
      <c r="Y167" s="87"/>
      <c r="Z167" s="87"/>
      <c r="AA167" s="87"/>
      <c r="AB167" s="87"/>
      <c r="AC167" s="87"/>
      <c r="AD167" s="87"/>
      <c r="AE167" s="87"/>
      <c r="AF167" s="87"/>
      <c r="AG167" s="87"/>
      <c r="AH167" s="87"/>
      <c r="AI167" s="87"/>
      <c r="AJ167" s="87"/>
      <c r="AK167" s="87"/>
      <c r="AL167" s="87"/>
      <c r="AM167" s="87"/>
      <c r="AN167" s="87"/>
      <c r="AO167" s="87"/>
    </row>
    <row r="168" ht="15.75" customHeight="1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137"/>
      <c r="U168" s="86"/>
      <c r="V168" s="86"/>
      <c r="W168" s="87"/>
      <c r="X168" s="87"/>
      <c r="Y168" s="87"/>
      <c r="Z168" s="87"/>
      <c r="AA168" s="87"/>
      <c r="AB168" s="87"/>
      <c r="AC168" s="87"/>
      <c r="AD168" s="87"/>
      <c r="AE168" s="87"/>
      <c r="AF168" s="87"/>
      <c r="AG168" s="87"/>
      <c r="AH168" s="87"/>
      <c r="AI168" s="87"/>
      <c r="AJ168" s="87"/>
      <c r="AK168" s="87"/>
      <c r="AL168" s="87"/>
      <c r="AM168" s="87"/>
      <c r="AN168" s="87"/>
      <c r="AO168" s="87"/>
    </row>
    <row r="169" ht="15.75" customHeight="1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137"/>
      <c r="U169" s="86"/>
      <c r="V169" s="86"/>
      <c r="W169" s="87"/>
      <c r="X169" s="87"/>
      <c r="Y169" s="87"/>
      <c r="Z169" s="87"/>
      <c r="AA169" s="87"/>
      <c r="AB169" s="87"/>
      <c r="AC169" s="87"/>
      <c r="AD169" s="87"/>
      <c r="AE169" s="87"/>
      <c r="AF169" s="87"/>
      <c r="AG169" s="87"/>
      <c r="AH169" s="87"/>
      <c r="AI169" s="87"/>
      <c r="AJ169" s="87"/>
      <c r="AK169" s="87"/>
      <c r="AL169" s="87"/>
      <c r="AM169" s="87"/>
      <c r="AN169" s="87"/>
      <c r="AO169" s="87"/>
    </row>
    <row r="170" ht="15.75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137"/>
      <c r="U170" s="86"/>
      <c r="V170" s="86"/>
      <c r="W170" s="87"/>
      <c r="X170" s="87"/>
      <c r="Y170" s="87"/>
      <c r="Z170" s="87"/>
      <c r="AA170" s="87"/>
      <c r="AB170" s="87"/>
      <c r="AC170" s="87"/>
      <c r="AD170" s="87"/>
      <c r="AE170" s="87"/>
      <c r="AF170" s="87"/>
      <c r="AG170" s="87"/>
      <c r="AH170" s="87"/>
      <c r="AI170" s="87"/>
      <c r="AJ170" s="87"/>
      <c r="AK170" s="87"/>
      <c r="AL170" s="87"/>
      <c r="AM170" s="87"/>
      <c r="AN170" s="87"/>
      <c r="AO170" s="87"/>
    </row>
    <row r="171" ht="15.75" customHeight="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137"/>
      <c r="U171" s="86"/>
      <c r="V171" s="86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87"/>
      <c r="AH171" s="87"/>
      <c r="AI171" s="87"/>
      <c r="AJ171" s="87"/>
      <c r="AK171" s="87"/>
      <c r="AL171" s="87"/>
      <c r="AM171" s="87"/>
      <c r="AN171" s="87"/>
      <c r="AO171" s="87"/>
    </row>
    <row r="172" ht="15.75" customHeight="1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137"/>
      <c r="U172" s="86"/>
      <c r="V172" s="86"/>
      <c r="W172" s="87"/>
      <c r="X172" s="87"/>
      <c r="Y172" s="87"/>
      <c r="Z172" s="87"/>
      <c r="AA172" s="87"/>
      <c r="AB172" s="87"/>
      <c r="AC172" s="87"/>
      <c r="AD172" s="87"/>
      <c r="AE172" s="87"/>
      <c r="AF172" s="87"/>
      <c r="AG172" s="87"/>
      <c r="AH172" s="87"/>
      <c r="AI172" s="87"/>
      <c r="AJ172" s="87"/>
      <c r="AK172" s="87"/>
      <c r="AL172" s="87"/>
      <c r="AM172" s="87"/>
      <c r="AN172" s="87"/>
      <c r="AO172" s="87"/>
    </row>
    <row r="173" ht="15.75" customHeight="1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137"/>
      <c r="U173" s="86"/>
      <c r="V173" s="86"/>
      <c r="W173" s="87"/>
      <c r="X173" s="87"/>
      <c r="Y173" s="87"/>
      <c r="Z173" s="87"/>
      <c r="AA173" s="87"/>
      <c r="AB173" s="87"/>
      <c r="AC173" s="87"/>
      <c r="AD173" s="87"/>
      <c r="AE173" s="87"/>
      <c r="AF173" s="87"/>
      <c r="AG173" s="87"/>
      <c r="AH173" s="87"/>
      <c r="AI173" s="87"/>
      <c r="AJ173" s="87"/>
      <c r="AK173" s="87"/>
      <c r="AL173" s="87"/>
      <c r="AM173" s="87"/>
      <c r="AN173" s="87"/>
      <c r="AO173" s="87"/>
    </row>
    <row r="174" ht="15.75" customHeight="1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137"/>
      <c r="U174" s="86"/>
      <c r="V174" s="86"/>
      <c r="W174" s="87"/>
      <c r="X174" s="87"/>
      <c r="Y174" s="87"/>
      <c r="Z174" s="87"/>
      <c r="AA174" s="87"/>
      <c r="AB174" s="87"/>
      <c r="AC174" s="87"/>
      <c r="AD174" s="87"/>
      <c r="AE174" s="87"/>
      <c r="AF174" s="87"/>
      <c r="AG174" s="87"/>
      <c r="AH174" s="87"/>
      <c r="AI174" s="87"/>
      <c r="AJ174" s="87"/>
      <c r="AK174" s="87"/>
      <c r="AL174" s="87"/>
      <c r="AM174" s="87"/>
      <c r="AN174" s="87"/>
      <c r="AO174" s="87"/>
    </row>
    <row r="175" ht="15.75" customHeight="1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137"/>
      <c r="U175" s="86"/>
      <c r="V175" s="86"/>
      <c r="W175" s="87"/>
      <c r="X175" s="87"/>
      <c r="Y175" s="87"/>
      <c r="Z175" s="87"/>
      <c r="AA175" s="87"/>
      <c r="AB175" s="87"/>
      <c r="AC175" s="87"/>
      <c r="AD175" s="87"/>
      <c r="AE175" s="87"/>
      <c r="AF175" s="87"/>
      <c r="AG175" s="87"/>
      <c r="AH175" s="87"/>
      <c r="AI175" s="87"/>
      <c r="AJ175" s="87"/>
      <c r="AK175" s="87"/>
      <c r="AL175" s="87"/>
      <c r="AM175" s="87"/>
      <c r="AN175" s="87"/>
      <c r="AO175" s="87"/>
    </row>
    <row r="176" ht="15.75" customHeight="1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137"/>
      <c r="U176" s="86"/>
      <c r="V176" s="86"/>
      <c r="W176" s="87"/>
      <c r="X176" s="87"/>
      <c r="Y176" s="87"/>
      <c r="Z176" s="87"/>
      <c r="AA176" s="87"/>
      <c r="AB176" s="87"/>
      <c r="AC176" s="87"/>
      <c r="AD176" s="87"/>
      <c r="AE176" s="87"/>
      <c r="AF176" s="87"/>
      <c r="AG176" s="87"/>
      <c r="AH176" s="87"/>
      <c r="AI176" s="87"/>
      <c r="AJ176" s="87"/>
      <c r="AK176" s="87"/>
      <c r="AL176" s="87"/>
      <c r="AM176" s="87"/>
      <c r="AN176" s="87"/>
      <c r="AO176" s="87"/>
    </row>
    <row r="177" ht="15.75" customHeight="1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137"/>
      <c r="U177" s="86"/>
      <c r="V177" s="86"/>
      <c r="W177" s="87"/>
      <c r="X177" s="87"/>
      <c r="Y177" s="87"/>
      <c r="Z177" s="87"/>
      <c r="AA177" s="87"/>
      <c r="AB177" s="87"/>
      <c r="AC177" s="87"/>
      <c r="AD177" s="87"/>
      <c r="AE177" s="87"/>
      <c r="AF177" s="87"/>
      <c r="AG177" s="87"/>
      <c r="AH177" s="87"/>
      <c r="AI177" s="87"/>
      <c r="AJ177" s="87"/>
      <c r="AK177" s="87"/>
      <c r="AL177" s="87"/>
      <c r="AM177" s="87"/>
      <c r="AN177" s="87"/>
      <c r="AO177" s="87"/>
    </row>
    <row r="178" ht="15.75" customHeight="1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137"/>
      <c r="U178" s="86"/>
      <c r="V178" s="86"/>
      <c r="W178" s="87"/>
      <c r="X178" s="87"/>
      <c r="Y178" s="87"/>
      <c r="Z178" s="87"/>
      <c r="AA178" s="87"/>
      <c r="AB178" s="87"/>
      <c r="AC178" s="87"/>
      <c r="AD178" s="87"/>
      <c r="AE178" s="87"/>
      <c r="AF178" s="87"/>
      <c r="AG178" s="87"/>
      <c r="AH178" s="87"/>
      <c r="AI178" s="87"/>
      <c r="AJ178" s="87"/>
      <c r="AK178" s="87"/>
      <c r="AL178" s="87"/>
      <c r="AM178" s="87"/>
      <c r="AN178" s="87"/>
      <c r="AO178" s="87"/>
    </row>
    <row r="179" ht="15.75" customHeight="1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137"/>
      <c r="U179" s="86"/>
      <c r="V179" s="86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87"/>
      <c r="AH179" s="87"/>
      <c r="AI179" s="87"/>
      <c r="AJ179" s="87"/>
      <c r="AK179" s="87"/>
      <c r="AL179" s="87"/>
      <c r="AM179" s="87"/>
      <c r="AN179" s="87"/>
      <c r="AO179" s="87"/>
    </row>
    <row r="180" ht="15.75" customHeight="1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137"/>
      <c r="U180" s="86"/>
      <c r="V180" s="86"/>
      <c r="W180" s="87"/>
      <c r="X180" s="87"/>
      <c r="Y180" s="87"/>
      <c r="Z180" s="87"/>
      <c r="AA180" s="87"/>
      <c r="AB180" s="87"/>
      <c r="AC180" s="87"/>
      <c r="AD180" s="87"/>
      <c r="AE180" s="87"/>
      <c r="AF180" s="87"/>
      <c r="AG180" s="87"/>
      <c r="AH180" s="87"/>
      <c r="AI180" s="87"/>
      <c r="AJ180" s="87"/>
      <c r="AK180" s="87"/>
      <c r="AL180" s="87"/>
      <c r="AM180" s="87"/>
      <c r="AN180" s="87"/>
      <c r="AO180" s="87"/>
    </row>
    <row r="181" ht="15.75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137"/>
      <c r="U181" s="86"/>
      <c r="V181" s="86"/>
      <c r="W181" s="87"/>
      <c r="X181" s="87"/>
      <c r="Y181" s="87"/>
      <c r="Z181" s="87"/>
      <c r="AA181" s="87"/>
      <c r="AB181" s="87"/>
      <c r="AC181" s="87"/>
      <c r="AD181" s="87"/>
      <c r="AE181" s="87"/>
      <c r="AF181" s="87"/>
      <c r="AG181" s="87"/>
      <c r="AH181" s="87"/>
      <c r="AI181" s="87"/>
      <c r="AJ181" s="87"/>
      <c r="AK181" s="87"/>
      <c r="AL181" s="87"/>
      <c r="AM181" s="87"/>
      <c r="AN181" s="87"/>
      <c r="AO181" s="87"/>
    </row>
    <row r="182" ht="15.75" customHeight="1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137"/>
      <c r="U182" s="86"/>
      <c r="V182" s="86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</row>
    <row r="183" ht="15.75" customHeight="1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137"/>
      <c r="U183" s="86"/>
      <c r="V183" s="86"/>
      <c r="W183" s="87"/>
      <c r="X183" s="87"/>
      <c r="Y183" s="87"/>
      <c r="Z183" s="87"/>
      <c r="AA183" s="87"/>
      <c r="AB183" s="87"/>
      <c r="AC183" s="87"/>
      <c r="AD183" s="87"/>
      <c r="AE183" s="87"/>
      <c r="AF183" s="87"/>
      <c r="AG183" s="87"/>
      <c r="AH183" s="87"/>
      <c r="AI183" s="87"/>
      <c r="AJ183" s="87"/>
      <c r="AK183" s="87"/>
      <c r="AL183" s="87"/>
      <c r="AM183" s="87"/>
      <c r="AN183" s="87"/>
      <c r="AO183" s="87"/>
    </row>
    <row r="184" ht="15.75" customHeight="1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137"/>
      <c r="U184" s="86"/>
      <c r="V184" s="86"/>
      <c r="W184" s="87"/>
      <c r="X184" s="87"/>
      <c r="Y184" s="87"/>
      <c r="Z184" s="87"/>
      <c r="AA184" s="87"/>
      <c r="AB184" s="87"/>
      <c r="AC184" s="87"/>
      <c r="AD184" s="87"/>
      <c r="AE184" s="87"/>
      <c r="AF184" s="87"/>
      <c r="AG184" s="87"/>
      <c r="AH184" s="87"/>
      <c r="AI184" s="87"/>
      <c r="AJ184" s="87"/>
      <c r="AK184" s="87"/>
      <c r="AL184" s="87"/>
      <c r="AM184" s="87"/>
      <c r="AN184" s="87"/>
      <c r="AO184" s="87"/>
    </row>
    <row r="185" ht="15.75" customHeight="1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137"/>
      <c r="U185" s="86"/>
      <c r="V185" s="86"/>
      <c r="W185" s="87"/>
      <c r="X185" s="87"/>
      <c r="Y185" s="87"/>
      <c r="Z185" s="87"/>
      <c r="AA185" s="87"/>
      <c r="AB185" s="87"/>
      <c r="AC185" s="87"/>
      <c r="AD185" s="87"/>
      <c r="AE185" s="87"/>
      <c r="AF185" s="87"/>
      <c r="AG185" s="87"/>
      <c r="AH185" s="87"/>
      <c r="AI185" s="87"/>
      <c r="AJ185" s="87"/>
      <c r="AK185" s="87"/>
      <c r="AL185" s="87"/>
      <c r="AM185" s="87"/>
      <c r="AN185" s="87"/>
      <c r="AO185" s="87"/>
    </row>
    <row r="186" ht="15.75" customHeight="1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137"/>
      <c r="U186" s="86"/>
      <c r="V186" s="86"/>
      <c r="W186" s="87"/>
      <c r="X186" s="87"/>
      <c r="Y186" s="87"/>
      <c r="Z186" s="87"/>
      <c r="AA186" s="87"/>
      <c r="AB186" s="87"/>
      <c r="AC186" s="87"/>
      <c r="AD186" s="87"/>
      <c r="AE186" s="87"/>
      <c r="AF186" s="87"/>
      <c r="AG186" s="87"/>
      <c r="AH186" s="87"/>
      <c r="AI186" s="87"/>
      <c r="AJ186" s="87"/>
      <c r="AK186" s="87"/>
      <c r="AL186" s="87"/>
      <c r="AM186" s="87"/>
      <c r="AN186" s="87"/>
      <c r="AO186" s="87"/>
    </row>
    <row r="187" ht="15.75" customHeight="1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137"/>
      <c r="U187" s="86"/>
      <c r="V187" s="86"/>
      <c r="W187" s="87"/>
      <c r="X187" s="87"/>
      <c r="Y187" s="87"/>
      <c r="Z187" s="87"/>
      <c r="AA187" s="87"/>
      <c r="AB187" s="87"/>
      <c r="AC187" s="87"/>
      <c r="AD187" s="87"/>
      <c r="AE187" s="87"/>
      <c r="AF187" s="87"/>
      <c r="AG187" s="87"/>
      <c r="AH187" s="87"/>
      <c r="AI187" s="87"/>
      <c r="AJ187" s="87"/>
      <c r="AK187" s="87"/>
      <c r="AL187" s="87"/>
      <c r="AM187" s="87"/>
      <c r="AN187" s="87"/>
      <c r="AO187" s="87"/>
    </row>
    <row r="188" ht="15.75" customHeight="1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137"/>
      <c r="U188" s="86"/>
      <c r="V188" s="86"/>
      <c r="W188" s="87"/>
      <c r="X188" s="87"/>
      <c r="Y188" s="87"/>
      <c r="Z188" s="87"/>
      <c r="AA188" s="87"/>
      <c r="AB188" s="87"/>
      <c r="AC188" s="87"/>
      <c r="AD188" s="87"/>
      <c r="AE188" s="87"/>
      <c r="AF188" s="87"/>
      <c r="AG188" s="87"/>
      <c r="AH188" s="87"/>
      <c r="AI188" s="87"/>
      <c r="AJ188" s="87"/>
      <c r="AK188" s="87"/>
      <c r="AL188" s="87"/>
      <c r="AM188" s="87"/>
      <c r="AN188" s="87"/>
      <c r="AO188" s="87"/>
    </row>
    <row r="189" ht="15.75" customHeight="1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137"/>
      <c r="U189" s="86"/>
      <c r="V189" s="86"/>
      <c r="W189" s="87"/>
      <c r="X189" s="87"/>
      <c r="Y189" s="87"/>
      <c r="Z189" s="87"/>
      <c r="AA189" s="87"/>
      <c r="AB189" s="87"/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87"/>
      <c r="AO189" s="87"/>
    </row>
    <row r="190" ht="15.75" customHeight="1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137"/>
      <c r="U190" s="86"/>
      <c r="V190" s="86"/>
      <c r="W190" s="87"/>
      <c r="X190" s="87"/>
      <c r="Y190" s="87"/>
      <c r="Z190" s="87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</row>
    <row r="191" ht="15.75" customHeight="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137"/>
      <c r="U191" s="86"/>
      <c r="V191" s="86"/>
      <c r="W191" s="87"/>
      <c r="X191" s="87"/>
      <c r="Y191" s="87"/>
      <c r="Z191" s="87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</row>
    <row r="192" ht="15.75" customHeight="1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137"/>
      <c r="U192" s="86"/>
      <c r="V192" s="86"/>
      <c r="W192" s="87"/>
      <c r="X192" s="87"/>
      <c r="Y192" s="87"/>
      <c r="Z192" s="87"/>
      <c r="AA192" s="87"/>
      <c r="AB192" s="87"/>
      <c r="AC192" s="87"/>
      <c r="AD192" s="87"/>
      <c r="AE192" s="87"/>
      <c r="AF192" s="87"/>
      <c r="AG192" s="87"/>
      <c r="AH192" s="87"/>
      <c r="AI192" s="87"/>
      <c r="AJ192" s="87"/>
      <c r="AK192" s="87"/>
      <c r="AL192" s="87"/>
      <c r="AM192" s="87"/>
      <c r="AN192" s="87"/>
      <c r="AO192" s="87"/>
    </row>
    <row r="193" ht="15.75" customHeight="1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137"/>
      <c r="U193" s="86"/>
      <c r="V193" s="86"/>
      <c r="W193" s="87"/>
      <c r="X193" s="87"/>
      <c r="Y193" s="87"/>
      <c r="Z193" s="87"/>
      <c r="AA193" s="87"/>
      <c r="AB193" s="87"/>
      <c r="AC193" s="87"/>
      <c r="AD193" s="87"/>
      <c r="AE193" s="87"/>
      <c r="AF193" s="87"/>
      <c r="AG193" s="87"/>
      <c r="AH193" s="87"/>
      <c r="AI193" s="87"/>
      <c r="AJ193" s="87"/>
      <c r="AK193" s="87"/>
      <c r="AL193" s="87"/>
      <c r="AM193" s="87"/>
      <c r="AN193" s="87"/>
      <c r="AO193" s="87"/>
    </row>
    <row r="194" ht="15.75" customHeight="1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137"/>
      <c r="U194" s="86"/>
      <c r="V194" s="86"/>
      <c r="W194" s="87"/>
      <c r="X194" s="87"/>
      <c r="Y194" s="87"/>
      <c r="Z194" s="87"/>
      <c r="AA194" s="87"/>
      <c r="AB194" s="87"/>
      <c r="AC194" s="87"/>
      <c r="AD194" s="87"/>
      <c r="AE194" s="87"/>
      <c r="AF194" s="87"/>
      <c r="AG194" s="87"/>
      <c r="AH194" s="87"/>
      <c r="AI194" s="87"/>
      <c r="AJ194" s="87"/>
      <c r="AK194" s="87"/>
      <c r="AL194" s="87"/>
      <c r="AM194" s="87"/>
      <c r="AN194" s="87"/>
      <c r="AO194" s="87"/>
    </row>
    <row r="195" ht="15.75" customHeight="1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137"/>
      <c r="U195" s="86"/>
      <c r="V195" s="86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</row>
    <row r="196" ht="15.75" customHeight="1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137"/>
      <c r="U196" s="86"/>
      <c r="V196" s="86"/>
      <c r="W196" s="87"/>
      <c r="X196" s="87"/>
      <c r="Y196" s="87"/>
      <c r="Z196" s="87"/>
      <c r="AA196" s="87"/>
      <c r="AB196" s="87"/>
      <c r="AC196" s="87"/>
      <c r="AD196" s="87"/>
      <c r="AE196" s="87"/>
      <c r="AF196" s="87"/>
      <c r="AG196" s="87"/>
      <c r="AH196" s="87"/>
      <c r="AI196" s="87"/>
      <c r="AJ196" s="87"/>
      <c r="AK196" s="87"/>
      <c r="AL196" s="87"/>
      <c r="AM196" s="87"/>
      <c r="AN196" s="87"/>
      <c r="AO196" s="87"/>
    </row>
    <row r="197" ht="15.75" customHeight="1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137"/>
      <c r="U197" s="86"/>
      <c r="V197" s="86"/>
      <c r="W197" s="87"/>
      <c r="X197" s="87"/>
      <c r="Y197" s="87"/>
      <c r="Z197" s="87"/>
      <c r="AA197" s="87"/>
      <c r="AB197" s="87"/>
      <c r="AC197" s="87"/>
      <c r="AD197" s="87"/>
      <c r="AE197" s="87"/>
      <c r="AF197" s="87"/>
      <c r="AG197" s="87"/>
      <c r="AH197" s="87"/>
      <c r="AI197" s="87"/>
      <c r="AJ197" s="87"/>
      <c r="AK197" s="87"/>
      <c r="AL197" s="87"/>
      <c r="AM197" s="87"/>
      <c r="AN197" s="87"/>
      <c r="AO197" s="87"/>
    </row>
    <row r="198" ht="15.75" customHeight="1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137"/>
      <c r="U198" s="86"/>
      <c r="V198" s="86"/>
      <c r="W198" s="87"/>
      <c r="X198" s="87"/>
      <c r="Y198" s="87"/>
      <c r="Z198" s="87"/>
      <c r="AA198" s="87"/>
      <c r="AB198" s="87"/>
      <c r="AC198" s="87"/>
      <c r="AD198" s="87"/>
      <c r="AE198" s="87"/>
      <c r="AF198" s="87"/>
      <c r="AG198" s="87"/>
      <c r="AH198" s="87"/>
      <c r="AI198" s="87"/>
      <c r="AJ198" s="87"/>
      <c r="AK198" s="87"/>
      <c r="AL198" s="87"/>
      <c r="AM198" s="87"/>
      <c r="AN198" s="87"/>
      <c r="AO198" s="87"/>
    </row>
    <row r="199" ht="15.75" customHeight="1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137"/>
      <c r="U199" s="86"/>
      <c r="V199" s="86"/>
      <c r="W199" s="87"/>
      <c r="X199" s="87"/>
      <c r="Y199" s="87"/>
      <c r="Z199" s="87"/>
      <c r="AA199" s="87"/>
      <c r="AB199" s="87"/>
      <c r="AC199" s="87"/>
      <c r="AD199" s="87"/>
      <c r="AE199" s="87"/>
      <c r="AF199" s="87"/>
      <c r="AG199" s="87"/>
      <c r="AH199" s="87"/>
      <c r="AI199" s="87"/>
      <c r="AJ199" s="87"/>
      <c r="AK199" s="87"/>
      <c r="AL199" s="87"/>
      <c r="AM199" s="87"/>
      <c r="AN199" s="87"/>
      <c r="AO199" s="87"/>
    </row>
    <row r="200" ht="15.75" customHeight="1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137"/>
      <c r="U200" s="86"/>
      <c r="V200" s="86"/>
      <c r="W200" s="87"/>
      <c r="X200" s="87"/>
      <c r="Y200" s="87"/>
      <c r="Z200" s="87"/>
      <c r="AA200" s="87"/>
      <c r="AB200" s="87"/>
      <c r="AC200" s="87"/>
      <c r="AD200" s="87"/>
      <c r="AE200" s="87"/>
      <c r="AF200" s="87"/>
      <c r="AG200" s="87"/>
      <c r="AH200" s="87"/>
      <c r="AI200" s="87"/>
      <c r="AJ200" s="87"/>
      <c r="AK200" s="87"/>
      <c r="AL200" s="87"/>
      <c r="AM200" s="87"/>
      <c r="AN200" s="87"/>
      <c r="AO200" s="87"/>
    </row>
    <row r="201" ht="15.75" customHeight="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137"/>
      <c r="U201" s="86"/>
      <c r="V201" s="86"/>
      <c r="W201" s="87"/>
      <c r="X201" s="87"/>
      <c r="Y201" s="87"/>
      <c r="Z201" s="87"/>
      <c r="AA201" s="87"/>
      <c r="AB201" s="87"/>
      <c r="AC201" s="87"/>
      <c r="AD201" s="87"/>
      <c r="AE201" s="87"/>
      <c r="AF201" s="87"/>
      <c r="AG201" s="87"/>
      <c r="AH201" s="87"/>
      <c r="AI201" s="87"/>
      <c r="AJ201" s="87"/>
      <c r="AK201" s="87"/>
      <c r="AL201" s="87"/>
      <c r="AM201" s="87"/>
      <c r="AN201" s="87"/>
      <c r="AO201" s="87"/>
    </row>
    <row r="202" ht="15.75" customHeight="1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137"/>
      <c r="U202" s="86"/>
      <c r="V202" s="86"/>
      <c r="W202" s="87"/>
      <c r="X202" s="87"/>
      <c r="Y202" s="87"/>
      <c r="Z202" s="87"/>
      <c r="AA202" s="87"/>
      <c r="AB202" s="87"/>
      <c r="AC202" s="87"/>
      <c r="AD202" s="87"/>
      <c r="AE202" s="87"/>
      <c r="AF202" s="87"/>
      <c r="AG202" s="87"/>
      <c r="AH202" s="87"/>
      <c r="AI202" s="87"/>
      <c r="AJ202" s="87"/>
      <c r="AK202" s="87"/>
      <c r="AL202" s="87"/>
      <c r="AM202" s="87"/>
      <c r="AN202" s="87"/>
      <c r="AO202" s="87"/>
    </row>
    <row r="203" ht="15.75" customHeight="1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137"/>
      <c r="U203" s="86"/>
      <c r="V203" s="86"/>
      <c r="W203" s="87"/>
      <c r="X203" s="87"/>
      <c r="Y203" s="87"/>
      <c r="Z203" s="87"/>
      <c r="AA203" s="87"/>
      <c r="AB203" s="87"/>
      <c r="AC203" s="87"/>
      <c r="AD203" s="87"/>
      <c r="AE203" s="87"/>
      <c r="AF203" s="87"/>
      <c r="AG203" s="87"/>
      <c r="AH203" s="87"/>
      <c r="AI203" s="87"/>
      <c r="AJ203" s="87"/>
      <c r="AK203" s="87"/>
      <c r="AL203" s="87"/>
      <c r="AM203" s="87"/>
      <c r="AN203" s="87"/>
      <c r="AO203" s="87"/>
    </row>
    <row r="204" ht="15.75" customHeight="1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137"/>
      <c r="U204" s="86"/>
      <c r="V204" s="86"/>
      <c r="W204" s="87"/>
      <c r="X204" s="87"/>
      <c r="Y204" s="87"/>
      <c r="Z204" s="87"/>
      <c r="AA204" s="87"/>
      <c r="AB204" s="87"/>
      <c r="AC204" s="87"/>
      <c r="AD204" s="87"/>
      <c r="AE204" s="87"/>
      <c r="AF204" s="87"/>
      <c r="AG204" s="87"/>
      <c r="AH204" s="87"/>
      <c r="AI204" s="87"/>
      <c r="AJ204" s="87"/>
      <c r="AK204" s="87"/>
      <c r="AL204" s="87"/>
      <c r="AM204" s="87"/>
      <c r="AN204" s="87"/>
      <c r="AO204" s="87"/>
    </row>
    <row r="205" ht="15.75" customHeight="1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137"/>
      <c r="U205" s="86"/>
      <c r="V205" s="86"/>
      <c r="W205" s="87"/>
      <c r="X205" s="87"/>
      <c r="Y205" s="87"/>
      <c r="Z205" s="87"/>
      <c r="AA205" s="87"/>
      <c r="AB205" s="87"/>
      <c r="AC205" s="87"/>
      <c r="AD205" s="87"/>
      <c r="AE205" s="87"/>
      <c r="AF205" s="87"/>
      <c r="AG205" s="87"/>
      <c r="AH205" s="87"/>
      <c r="AI205" s="87"/>
      <c r="AJ205" s="87"/>
      <c r="AK205" s="87"/>
      <c r="AL205" s="87"/>
      <c r="AM205" s="87"/>
      <c r="AN205" s="87"/>
      <c r="AO205" s="87"/>
    </row>
    <row r="206" ht="15.75" customHeight="1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137"/>
      <c r="U206" s="86"/>
      <c r="V206" s="86"/>
      <c r="W206" s="87"/>
      <c r="X206" s="87"/>
      <c r="Y206" s="87"/>
      <c r="Z206" s="87"/>
      <c r="AA206" s="87"/>
      <c r="AB206" s="87"/>
      <c r="AC206" s="87"/>
      <c r="AD206" s="87"/>
      <c r="AE206" s="87"/>
      <c r="AF206" s="87"/>
      <c r="AG206" s="87"/>
      <c r="AH206" s="87"/>
      <c r="AI206" s="87"/>
      <c r="AJ206" s="87"/>
      <c r="AK206" s="87"/>
      <c r="AL206" s="87"/>
      <c r="AM206" s="87"/>
      <c r="AN206" s="87"/>
      <c r="AO206" s="87"/>
    </row>
    <row r="207" ht="15.75" customHeight="1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137"/>
      <c r="U207" s="86"/>
      <c r="V207" s="86"/>
      <c r="W207" s="87"/>
      <c r="X207" s="87"/>
      <c r="Y207" s="87"/>
      <c r="Z207" s="87"/>
      <c r="AA207" s="87"/>
      <c r="AB207" s="87"/>
      <c r="AC207" s="87"/>
      <c r="AD207" s="87"/>
      <c r="AE207" s="87"/>
      <c r="AF207" s="87"/>
      <c r="AG207" s="87"/>
      <c r="AH207" s="87"/>
      <c r="AI207" s="87"/>
      <c r="AJ207" s="87"/>
      <c r="AK207" s="87"/>
      <c r="AL207" s="87"/>
      <c r="AM207" s="87"/>
      <c r="AN207" s="87"/>
      <c r="AO207" s="87"/>
    </row>
    <row r="208" ht="15.75" customHeight="1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137"/>
      <c r="U208" s="86"/>
      <c r="V208" s="86"/>
      <c r="W208" s="87"/>
      <c r="X208" s="87"/>
      <c r="Y208" s="87"/>
      <c r="Z208" s="87"/>
      <c r="AA208" s="87"/>
      <c r="AB208" s="87"/>
      <c r="AC208" s="87"/>
      <c r="AD208" s="87"/>
      <c r="AE208" s="87"/>
      <c r="AF208" s="87"/>
      <c r="AG208" s="87"/>
      <c r="AH208" s="87"/>
      <c r="AI208" s="87"/>
      <c r="AJ208" s="87"/>
      <c r="AK208" s="87"/>
      <c r="AL208" s="87"/>
      <c r="AM208" s="87"/>
      <c r="AN208" s="87"/>
      <c r="AO208" s="87"/>
    </row>
    <row r="209" ht="15.75" customHeight="1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137"/>
      <c r="U209" s="86"/>
      <c r="V209" s="86"/>
      <c r="W209" s="87"/>
      <c r="X209" s="87"/>
      <c r="Y209" s="87"/>
      <c r="Z209" s="87"/>
      <c r="AA209" s="87"/>
      <c r="AB209" s="87"/>
      <c r="AC209" s="87"/>
      <c r="AD209" s="87"/>
      <c r="AE209" s="87"/>
      <c r="AF209" s="87"/>
      <c r="AG209" s="87"/>
      <c r="AH209" s="87"/>
      <c r="AI209" s="87"/>
      <c r="AJ209" s="87"/>
      <c r="AK209" s="87"/>
      <c r="AL209" s="87"/>
      <c r="AM209" s="87"/>
      <c r="AN209" s="87"/>
      <c r="AO209" s="87"/>
    </row>
    <row r="210" ht="15.75" customHeight="1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137"/>
      <c r="U210" s="86"/>
      <c r="V210" s="86"/>
      <c r="W210" s="87"/>
      <c r="X210" s="87"/>
      <c r="Y210" s="87"/>
      <c r="Z210" s="87"/>
      <c r="AA210" s="87"/>
      <c r="AB210" s="87"/>
      <c r="AC210" s="87"/>
      <c r="AD210" s="87"/>
      <c r="AE210" s="87"/>
      <c r="AF210" s="87"/>
      <c r="AG210" s="87"/>
      <c r="AH210" s="87"/>
      <c r="AI210" s="87"/>
      <c r="AJ210" s="87"/>
      <c r="AK210" s="87"/>
      <c r="AL210" s="87"/>
      <c r="AM210" s="87"/>
      <c r="AN210" s="87"/>
      <c r="AO210" s="87"/>
    </row>
    <row r="211" ht="15.75" customHeight="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137"/>
      <c r="U211" s="86"/>
      <c r="V211" s="86"/>
      <c r="W211" s="87"/>
      <c r="X211" s="87"/>
      <c r="Y211" s="87"/>
      <c r="Z211" s="87"/>
      <c r="AA211" s="87"/>
      <c r="AB211" s="87"/>
      <c r="AC211" s="87"/>
      <c r="AD211" s="87"/>
      <c r="AE211" s="87"/>
      <c r="AF211" s="87"/>
      <c r="AG211" s="87"/>
      <c r="AH211" s="87"/>
      <c r="AI211" s="87"/>
      <c r="AJ211" s="87"/>
      <c r="AK211" s="87"/>
      <c r="AL211" s="87"/>
      <c r="AM211" s="87"/>
      <c r="AN211" s="87"/>
      <c r="AO211" s="87"/>
    </row>
    <row r="212" ht="15.75" customHeight="1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137"/>
      <c r="U212" s="86"/>
      <c r="V212" s="86"/>
      <c r="W212" s="87"/>
      <c r="X212" s="87"/>
      <c r="Y212" s="87"/>
      <c r="Z212" s="87"/>
      <c r="AA212" s="87"/>
      <c r="AB212" s="87"/>
      <c r="AC212" s="87"/>
      <c r="AD212" s="87"/>
      <c r="AE212" s="87"/>
      <c r="AF212" s="87"/>
      <c r="AG212" s="87"/>
      <c r="AH212" s="87"/>
      <c r="AI212" s="87"/>
      <c r="AJ212" s="87"/>
      <c r="AK212" s="87"/>
      <c r="AL212" s="87"/>
      <c r="AM212" s="87"/>
      <c r="AN212" s="87"/>
      <c r="AO212" s="87"/>
    </row>
    <row r="213" ht="15.75" customHeight="1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137"/>
      <c r="U213" s="86"/>
      <c r="V213" s="86"/>
      <c r="W213" s="87"/>
      <c r="X213" s="87"/>
      <c r="Y213" s="87"/>
      <c r="Z213" s="87"/>
      <c r="AA213" s="87"/>
      <c r="AB213" s="87"/>
      <c r="AC213" s="87"/>
      <c r="AD213" s="87"/>
      <c r="AE213" s="87"/>
      <c r="AF213" s="87"/>
      <c r="AG213" s="87"/>
      <c r="AH213" s="87"/>
      <c r="AI213" s="87"/>
      <c r="AJ213" s="87"/>
      <c r="AK213" s="87"/>
      <c r="AL213" s="87"/>
      <c r="AM213" s="87"/>
      <c r="AN213" s="87"/>
      <c r="AO213" s="87"/>
    </row>
    <row r="214" ht="15.75" customHeight="1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137"/>
      <c r="U214" s="86"/>
      <c r="V214" s="86"/>
      <c r="W214" s="87"/>
      <c r="X214" s="87"/>
      <c r="Y214" s="87"/>
      <c r="Z214" s="87"/>
      <c r="AA214" s="87"/>
      <c r="AB214" s="87"/>
      <c r="AC214" s="87"/>
      <c r="AD214" s="87"/>
      <c r="AE214" s="87"/>
      <c r="AF214" s="87"/>
      <c r="AG214" s="87"/>
      <c r="AH214" s="87"/>
      <c r="AI214" s="87"/>
      <c r="AJ214" s="87"/>
      <c r="AK214" s="87"/>
      <c r="AL214" s="87"/>
      <c r="AM214" s="87"/>
      <c r="AN214" s="87"/>
      <c r="AO214" s="87"/>
    </row>
    <row r="215" ht="15.75" customHeight="1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137"/>
      <c r="U215" s="86"/>
      <c r="V215" s="86"/>
      <c r="W215" s="87"/>
      <c r="X215" s="87"/>
      <c r="Y215" s="87"/>
      <c r="Z215" s="87"/>
      <c r="AA215" s="87"/>
      <c r="AB215" s="87"/>
      <c r="AC215" s="87"/>
      <c r="AD215" s="87"/>
      <c r="AE215" s="87"/>
      <c r="AF215" s="87"/>
      <c r="AG215" s="87"/>
      <c r="AH215" s="87"/>
      <c r="AI215" s="87"/>
      <c r="AJ215" s="87"/>
      <c r="AK215" s="87"/>
      <c r="AL215" s="87"/>
      <c r="AM215" s="87"/>
      <c r="AN215" s="87"/>
      <c r="AO215" s="87"/>
    </row>
    <row r="216" ht="15.75" customHeight="1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137"/>
      <c r="U216" s="86"/>
      <c r="V216" s="86"/>
      <c r="W216" s="87"/>
      <c r="X216" s="87"/>
      <c r="Y216" s="87"/>
      <c r="Z216" s="87"/>
      <c r="AA216" s="87"/>
      <c r="AB216" s="87"/>
      <c r="AC216" s="87"/>
      <c r="AD216" s="87"/>
      <c r="AE216" s="87"/>
      <c r="AF216" s="87"/>
      <c r="AG216" s="87"/>
      <c r="AH216" s="87"/>
      <c r="AI216" s="87"/>
      <c r="AJ216" s="87"/>
      <c r="AK216" s="87"/>
      <c r="AL216" s="87"/>
      <c r="AM216" s="87"/>
      <c r="AN216" s="87"/>
      <c r="AO216" s="87"/>
    </row>
    <row r="217" ht="15.75" customHeight="1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137"/>
      <c r="U217" s="87"/>
      <c r="V217" s="87"/>
      <c r="W217" s="87"/>
      <c r="X217" s="87"/>
      <c r="Y217" s="87"/>
      <c r="Z217" s="87"/>
      <c r="AA217" s="87"/>
      <c r="AB217" s="87"/>
      <c r="AC217" s="87"/>
      <c r="AD217" s="87"/>
      <c r="AE217" s="87"/>
      <c r="AF217" s="87"/>
      <c r="AG217" s="87"/>
      <c r="AH217" s="87"/>
      <c r="AI217" s="87"/>
      <c r="AJ217" s="87"/>
      <c r="AK217" s="87"/>
      <c r="AL217" s="87"/>
      <c r="AM217" s="87"/>
      <c r="AN217" s="87"/>
      <c r="AO217" s="87"/>
    </row>
    <row r="218" ht="15.75" customHeight="1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137"/>
      <c r="U218" s="87"/>
      <c r="V218" s="87"/>
      <c r="W218" s="87"/>
      <c r="X218" s="87"/>
      <c r="Y218" s="87"/>
      <c r="Z218" s="87"/>
      <c r="AA218" s="87"/>
      <c r="AB218" s="87"/>
      <c r="AC218" s="87"/>
      <c r="AD218" s="87"/>
      <c r="AE218" s="87"/>
      <c r="AF218" s="87"/>
      <c r="AG218" s="87"/>
      <c r="AH218" s="87"/>
      <c r="AI218" s="87"/>
      <c r="AJ218" s="87"/>
      <c r="AK218" s="87"/>
      <c r="AL218" s="87"/>
      <c r="AM218" s="87"/>
      <c r="AN218" s="87"/>
      <c r="AO218" s="87"/>
    </row>
    <row r="219" ht="15.75" customHeight="1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137"/>
      <c r="U219" s="87"/>
      <c r="V219" s="87"/>
      <c r="W219" s="87"/>
      <c r="X219" s="87"/>
      <c r="Y219" s="87"/>
      <c r="Z219" s="87"/>
      <c r="AA219" s="87"/>
      <c r="AB219" s="87"/>
      <c r="AC219" s="87"/>
      <c r="AD219" s="87"/>
      <c r="AE219" s="87"/>
      <c r="AF219" s="87"/>
      <c r="AG219" s="87"/>
      <c r="AH219" s="87"/>
      <c r="AI219" s="87"/>
      <c r="AJ219" s="87"/>
      <c r="AK219" s="87"/>
      <c r="AL219" s="87"/>
      <c r="AM219" s="87"/>
      <c r="AN219" s="87"/>
      <c r="AO219" s="87"/>
    </row>
    <row r="220" ht="15.75" customHeight="1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137"/>
      <c r="U220" s="87"/>
      <c r="V220" s="87"/>
      <c r="W220" s="87"/>
      <c r="X220" s="87"/>
      <c r="Y220" s="87"/>
      <c r="Z220" s="87"/>
      <c r="AA220" s="87"/>
      <c r="AB220" s="87"/>
      <c r="AC220" s="87"/>
      <c r="AD220" s="87"/>
      <c r="AE220" s="87"/>
      <c r="AF220" s="87"/>
      <c r="AG220" s="87"/>
      <c r="AH220" s="87"/>
      <c r="AI220" s="87"/>
      <c r="AJ220" s="87"/>
      <c r="AK220" s="87"/>
      <c r="AL220" s="87"/>
      <c r="AM220" s="87"/>
      <c r="AN220" s="87"/>
      <c r="AO220" s="87"/>
    </row>
    <row r="221" ht="15.75" customHeight="1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137"/>
      <c r="U221" s="87"/>
      <c r="V221" s="87"/>
      <c r="W221" s="87"/>
      <c r="X221" s="87"/>
      <c r="Y221" s="87"/>
      <c r="Z221" s="87"/>
      <c r="AA221" s="87"/>
      <c r="AB221" s="87"/>
      <c r="AC221" s="87"/>
      <c r="AD221" s="87"/>
      <c r="AE221" s="87"/>
      <c r="AF221" s="87"/>
      <c r="AG221" s="87"/>
      <c r="AH221" s="87"/>
      <c r="AI221" s="87"/>
      <c r="AJ221" s="87"/>
      <c r="AK221" s="87"/>
      <c r="AL221" s="87"/>
      <c r="AM221" s="87"/>
      <c r="AN221" s="87"/>
      <c r="AO221" s="87"/>
    </row>
    <row r="222" ht="15.75" customHeight="1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137"/>
      <c r="U222" s="87"/>
      <c r="V222" s="87"/>
      <c r="W222" s="87"/>
      <c r="X222" s="87"/>
      <c r="Y222" s="87"/>
      <c r="Z222" s="87"/>
      <c r="AA222" s="87"/>
      <c r="AB222" s="87"/>
      <c r="AC222" s="87"/>
      <c r="AD222" s="87"/>
      <c r="AE222" s="87"/>
      <c r="AF222" s="87"/>
      <c r="AG222" s="87"/>
      <c r="AH222" s="87"/>
      <c r="AI222" s="87"/>
      <c r="AJ222" s="87"/>
      <c r="AK222" s="87"/>
      <c r="AL222" s="87"/>
      <c r="AM222" s="87"/>
      <c r="AN222" s="87"/>
      <c r="AO222" s="87"/>
    </row>
    <row r="223" ht="15.75" customHeight="1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137"/>
      <c r="U223" s="87"/>
      <c r="V223" s="87"/>
      <c r="W223" s="87"/>
      <c r="X223" s="87"/>
      <c r="Y223" s="87"/>
      <c r="Z223" s="87"/>
      <c r="AA223" s="87"/>
      <c r="AB223" s="87"/>
      <c r="AC223" s="87"/>
      <c r="AD223" s="87"/>
      <c r="AE223" s="87"/>
      <c r="AF223" s="87"/>
      <c r="AG223" s="87"/>
      <c r="AH223" s="87"/>
      <c r="AI223" s="87"/>
      <c r="AJ223" s="87"/>
      <c r="AK223" s="87"/>
      <c r="AL223" s="87"/>
      <c r="AM223" s="87"/>
      <c r="AN223" s="87"/>
      <c r="AO223" s="87"/>
    </row>
    <row r="224" ht="15.75" customHeight="1">
      <c r="A224" s="87"/>
      <c r="M224" s="87"/>
      <c r="N224" s="87"/>
      <c r="O224" s="87"/>
      <c r="P224" s="87"/>
      <c r="Q224" s="87"/>
      <c r="R224" s="87"/>
      <c r="S224" s="87"/>
      <c r="T224" s="137"/>
      <c r="U224" s="87"/>
      <c r="V224" s="87"/>
      <c r="W224" s="87"/>
      <c r="X224" s="87"/>
      <c r="Y224" s="87"/>
      <c r="Z224" s="87"/>
      <c r="AA224" s="87"/>
      <c r="AB224" s="87"/>
      <c r="AC224" s="87"/>
      <c r="AD224" s="87"/>
      <c r="AE224" s="87"/>
      <c r="AF224" s="87"/>
      <c r="AG224" s="87"/>
      <c r="AH224" s="87"/>
      <c r="AI224" s="87"/>
      <c r="AJ224" s="87"/>
      <c r="AK224" s="87"/>
      <c r="AL224" s="87"/>
      <c r="AM224" s="87"/>
      <c r="AN224" s="87"/>
      <c r="AO224" s="87"/>
    </row>
    <row r="225" ht="15.75" customHeight="1">
      <c r="A225" s="87"/>
      <c r="M225" s="87"/>
      <c r="N225" s="87"/>
      <c r="O225" s="87"/>
      <c r="P225" s="87"/>
      <c r="Q225" s="87"/>
      <c r="R225" s="87"/>
      <c r="S225" s="87"/>
      <c r="T225" s="137"/>
      <c r="U225" s="87"/>
      <c r="V225" s="87"/>
      <c r="W225" s="87"/>
      <c r="X225" s="87"/>
      <c r="Y225" s="87"/>
      <c r="Z225" s="87"/>
      <c r="AA225" s="87"/>
      <c r="AB225" s="87"/>
      <c r="AC225" s="87"/>
      <c r="AD225" s="87"/>
      <c r="AE225" s="87"/>
      <c r="AF225" s="87"/>
      <c r="AG225" s="87"/>
      <c r="AH225" s="87"/>
      <c r="AI225" s="87"/>
      <c r="AJ225" s="87"/>
      <c r="AK225" s="87"/>
      <c r="AL225" s="87"/>
      <c r="AM225" s="87"/>
      <c r="AN225" s="87"/>
      <c r="AO225" s="87"/>
    </row>
    <row r="226" ht="15.75" customHeight="1">
      <c r="A226" s="87"/>
      <c r="M226" s="87"/>
      <c r="N226" s="87"/>
      <c r="O226" s="87"/>
      <c r="P226" s="87"/>
      <c r="Q226" s="87"/>
      <c r="R226" s="87"/>
      <c r="S226" s="87"/>
      <c r="T226" s="137"/>
      <c r="U226" s="87"/>
      <c r="V226" s="87"/>
      <c r="W226" s="87"/>
      <c r="X226" s="87"/>
      <c r="Y226" s="87"/>
      <c r="Z226" s="87"/>
      <c r="AA226" s="87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7"/>
      <c r="AM226" s="87"/>
      <c r="AN226" s="87"/>
      <c r="AO226" s="87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38" t="s">
        <v>70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</row>
    <row r="2">
      <c r="A2" s="139" t="s">
        <v>71</v>
      </c>
      <c r="B2" s="140">
        <v>3.0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</row>
    <row r="3">
      <c r="A3" s="140" t="s">
        <v>72</v>
      </c>
      <c r="B3" s="140">
        <v>1.0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</row>
    <row r="4">
      <c r="A4" s="140" t="s">
        <v>73</v>
      </c>
      <c r="B4" s="140">
        <v>0.0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</row>
    <row r="5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</row>
    <row r="6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</row>
    <row r="7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</row>
    <row r="8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</row>
    <row r="9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</row>
    <row r="10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</row>
    <row r="11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</row>
    <row r="12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</row>
    <row r="13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</row>
    <row r="14">
      <c r="A14" s="87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</row>
    <row r="15">
      <c r="A15" s="87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</row>
    <row r="16">
      <c r="A16" s="87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</row>
    <row r="17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</row>
    <row r="18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</row>
    <row r="19">
      <c r="A19" s="87"/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</row>
    <row r="20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</row>
    <row r="21" ht="15.75" customHeight="1">
      <c r="A21" s="87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</row>
    <row r="22" ht="15.75" customHeight="1">
      <c r="A22" s="87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</row>
    <row r="23" ht="15.75" customHeight="1">
      <c r="A23" s="87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</row>
    <row r="24" ht="15.75" customHeight="1">
      <c r="A24" s="87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</row>
    <row r="25" ht="15.75" customHeight="1">
      <c r="A25" s="87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</row>
    <row r="26" ht="15.75" customHeight="1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</row>
    <row r="27" ht="15.75" customHeight="1">
      <c r="A27" s="87"/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</row>
    <row r="28" ht="15.75" customHeight="1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</row>
    <row r="29" ht="15.75" customHeight="1">
      <c r="A29" s="87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</row>
    <row r="30" ht="15.75" customHeight="1">
      <c r="A30" s="87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</row>
    <row r="31" ht="15.75" customHeight="1">
      <c r="A31" s="87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</row>
    <row r="32" ht="15.75" customHeight="1">
      <c r="A32" s="87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</row>
    <row r="33" ht="15.75" customHeight="1">
      <c r="A33" s="87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</row>
    <row r="34" ht="15.75" customHeight="1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</row>
    <row r="35" ht="15.75" customHeight="1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</row>
    <row r="36" ht="15.75" customHeight="1">
      <c r="A36" s="87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</row>
    <row r="37" ht="15.75" customHeight="1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</row>
    <row r="38" ht="15.75" customHeight="1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</row>
    <row r="39" ht="15.75" customHeight="1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</row>
    <row r="40" ht="15.75" customHeight="1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</row>
    <row r="41" ht="15.75" customHeight="1">
      <c r="A41" s="87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</row>
    <row r="42" ht="15.75" customHeight="1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</row>
    <row r="43" ht="15.75" customHeight="1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</row>
    <row r="44" ht="15.75" customHeight="1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</row>
    <row r="45" ht="15.75" customHeight="1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</row>
    <row r="46" ht="15.75" customHeight="1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</row>
    <row r="47" ht="15.75" customHeight="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</row>
    <row r="48" ht="15.75" customHeight="1">
      <c r="A48" s="87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</row>
    <row r="49" ht="15.75" customHeight="1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</row>
    <row r="50" ht="15.75" customHeight="1">
      <c r="A50" s="87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</row>
    <row r="51" ht="15.75" customHeight="1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</row>
    <row r="52" ht="15.75" customHeight="1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</row>
    <row r="53" ht="15.75" customHeight="1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</row>
    <row r="54" ht="15.75" customHeight="1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</row>
    <row r="55" ht="15.75" customHeight="1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</row>
    <row r="56" ht="15.75" customHeight="1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</row>
    <row r="57" ht="15.75" customHeight="1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</row>
    <row r="58" ht="15.75" customHeight="1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</row>
    <row r="59" ht="15.75" customHeight="1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</row>
    <row r="60" ht="15.75" customHeight="1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</row>
    <row r="61" ht="15.75" customHeight="1">
      <c r="A61" s="87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</row>
    <row r="62" ht="15.75" customHeight="1">
      <c r="A62" s="87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</row>
    <row r="63" ht="15.75" customHeight="1">
      <c r="A63" s="87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</row>
    <row r="64" ht="15.75" customHeight="1">
      <c r="A64" s="87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</row>
    <row r="65" ht="15.75" customHeight="1">
      <c r="A65" s="87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</row>
    <row r="66" ht="15.75" customHeight="1">
      <c r="A66" s="87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</row>
    <row r="67" ht="15.75" customHeight="1">
      <c r="A67" s="87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</row>
    <row r="68" ht="15.75" customHeight="1">
      <c r="A68" s="87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</row>
    <row r="69" ht="15.75" customHeight="1">
      <c r="A69" s="87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</row>
    <row r="70" ht="15.75" customHeight="1">
      <c r="A70" s="87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</row>
    <row r="71" ht="15.75" customHeight="1">
      <c r="A71" s="87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</row>
    <row r="72" ht="15.75" customHeight="1">
      <c r="A72" s="87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</row>
    <row r="73" ht="15.75" customHeight="1">
      <c r="A73" s="87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</row>
    <row r="74" ht="15.75" customHeight="1">
      <c r="A74" s="87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</row>
    <row r="75" ht="15.75" customHeight="1">
      <c r="A75" s="87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</row>
    <row r="76" ht="15.75" customHeight="1">
      <c r="A76" s="87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</row>
    <row r="77" ht="15.75" customHeight="1">
      <c r="A77" s="87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</row>
    <row r="78" ht="15.75" customHeight="1">
      <c r="A78" s="87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</row>
    <row r="79" ht="15.75" customHeight="1">
      <c r="A79" s="87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</row>
    <row r="80" ht="15.75" customHeight="1">
      <c r="A80" s="87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</row>
    <row r="81" ht="15.75" customHeight="1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</row>
    <row r="82" ht="15.75" customHeight="1">
      <c r="A82" s="87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</row>
    <row r="83" ht="15.75" customHeight="1">
      <c r="A83" s="87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</row>
    <row r="84" ht="15.75" customHeight="1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</row>
    <row r="85" ht="15.75" customHeight="1">
      <c r="A85" s="87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</row>
    <row r="86" ht="15.75" customHeight="1">
      <c r="A86" s="87"/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</row>
    <row r="87" ht="15.7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</row>
    <row r="88" ht="15.75" customHeight="1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</row>
    <row r="89" ht="15.75" customHeight="1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</row>
    <row r="90" ht="15.75" customHeight="1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</row>
    <row r="91" ht="15.75" customHeigh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</row>
    <row r="92" ht="15.75" customHeight="1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</row>
    <row r="93" ht="15.75" customHeight="1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</row>
    <row r="94" ht="15.75" customHeight="1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</row>
    <row r="95" ht="15.75" customHeight="1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</row>
    <row r="96" ht="15.75" customHeight="1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</row>
    <row r="97" ht="15.75" customHeight="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</row>
    <row r="98" ht="15.75" customHeight="1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</row>
    <row r="99" ht="15.75" customHeight="1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</row>
    <row r="100" ht="15.75" customHeigh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</row>
    <row r="101" ht="15.75" customHeight="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</row>
    <row r="102" ht="15.75" customHeight="1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</row>
    <row r="103" ht="15.75" customHeight="1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</row>
    <row r="104" ht="15.75" customHeight="1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</row>
    <row r="105" ht="15.75" customHeight="1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</row>
    <row r="106" ht="15.75" customHeight="1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</row>
    <row r="107" ht="15.75" customHeight="1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</row>
    <row r="108" ht="15.75" customHeight="1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</row>
    <row r="109" ht="15.75" customHeight="1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</row>
    <row r="110" ht="15.75" customHeight="1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</row>
    <row r="111" ht="15.75" customHeight="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</row>
    <row r="112" ht="15.75" customHeight="1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</row>
    <row r="113" ht="15.75" customHeight="1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</row>
    <row r="114" ht="15.75" customHeight="1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</row>
    <row r="115" ht="15.7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</row>
    <row r="116" ht="15.75" customHeight="1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</row>
    <row r="117" ht="15.75" customHeight="1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</row>
    <row r="118" ht="15.75" customHeight="1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</row>
    <row r="119" ht="15.75" customHeight="1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</row>
    <row r="120" ht="15.75" customHeight="1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</row>
    <row r="121" ht="15.75" customHeight="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</row>
    <row r="122" ht="15.75" customHeight="1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</row>
    <row r="123" ht="15.75" customHeight="1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</row>
    <row r="124" ht="15.75" customHeight="1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</row>
    <row r="125" ht="15.75" customHeight="1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</row>
    <row r="126" ht="15.75" customHeight="1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</row>
    <row r="127" ht="15.75" customHeight="1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</row>
    <row r="128" ht="15.75" customHeight="1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</row>
    <row r="129" ht="15.75" customHeight="1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</row>
    <row r="130" ht="15.75" customHeight="1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</row>
    <row r="131" ht="15.75" customHeight="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</row>
    <row r="132" ht="15.75" customHeight="1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</row>
    <row r="133" ht="15.75" customHeight="1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</row>
    <row r="134" ht="15.75" customHeight="1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</row>
    <row r="135" ht="15.75" customHeight="1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</row>
    <row r="136" ht="15.75" customHeight="1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</row>
    <row r="137" ht="15.75" customHeight="1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</row>
    <row r="138" ht="15.75" customHeight="1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</row>
    <row r="139" ht="15.75" customHeight="1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</row>
    <row r="140" ht="15.75" customHeight="1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</row>
    <row r="141" ht="15.75" customHeight="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</row>
    <row r="142" ht="15.75" customHeight="1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</row>
    <row r="143" ht="15.75" customHeight="1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</row>
    <row r="144" ht="15.75" customHeight="1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</row>
    <row r="145" ht="15.75" customHeight="1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</row>
    <row r="146" ht="15.75" customHeight="1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</row>
    <row r="147" ht="15.75" customHeight="1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</row>
    <row r="148" ht="15.75" customHeight="1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</row>
    <row r="149" ht="15.75" customHeight="1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</row>
    <row r="150" ht="15.75" customHeight="1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</row>
    <row r="151" ht="15.75" customHeight="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</row>
    <row r="152" ht="15.75" customHeight="1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</row>
    <row r="153" ht="15.75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</row>
    <row r="154" ht="15.75" customHeight="1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</row>
    <row r="155" ht="15.75" customHeight="1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</row>
    <row r="156" ht="15.75" customHeight="1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</row>
    <row r="157" ht="15.75" customHeight="1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</row>
    <row r="158" ht="15.75" customHeight="1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</row>
    <row r="159" ht="15.75" customHeight="1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</row>
    <row r="160" ht="15.75" customHeight="1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</row>
    <row r="161" ht="15.75" customHeight="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</row>
    <row r="162" ht="15.75" customHeight="1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</row>
    <row r="163" ht="15.75" customHeight="1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</row>
    <row r="164" ht="15.75" customHeight="1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</row>
    <row r="165" ht="15.75" customHeight="1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</row>
    <row r="166" ht="15.75" customHeight="1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</row>
    <row r="167" ht="15.75" customHeight="1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</row>
    <row r="168" ht="15.75" customHeight="1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</row>
    <row r="169" ht="15.75" customHeight="1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</row>
    <row r="170" ht="15.75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</row>
    <row r="171" ht="15.75" customHeight="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</row>
    <row r="172" ht="15.75" customHeight="1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</row>
    <row r="173" ht="15.75" customHeight="1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</row>
    <row r="174" ht="15.75" customHeight="1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</row>
    <row r="175" ht="15.75" customHeight="1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</row>
    <row r="176" ht="15.75" customHeight="1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</row>
    <row r="177" ht="15.75" customHeight="1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</row>
    <row r="178" ht="15.75" customHeight="1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</row>
    <row r="179" ht="15.75" customHeight="1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</row>
    <row r="180" ht="15.75" customHeight="1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</row>
    <row r="181" ht="15.75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</row>
    <row r="182" ht="15.75" customHeight="1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</row>
    <row r="183" ht="15.75" customHeight="1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</row>
    <row r="184" ht="15.75" customHeight="1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</row>
    <row r="185" ht="15.75" customHeight="1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</row>
    <row r="186" ht="15.75" customHeight="1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</row>
    <row r="187" ht="15.75" customHeight="1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</row>
    <row r="188" ht="15.75" customHeight="1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</row>
    <row r="189" ht="15.75" customHeight="1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</row>
    <row r="190" ht="15.75" customHeight="1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</row>
    <row r="191" ht="15.75" customHeight="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</row>
    <row r="192" ht="15.75" customHeight="1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</row>
    <row r="193" ht="15.75" customHeight="1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</row>
    <row r="194" ht="15.75" customHeight="1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</row>
    <row r="195" ht="15.75" customHeight="1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</row>
    <row r="196" ht="15.75" customHeight="1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</row>
    <row r="197" ht="15.75" customHeight="1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</row>
    <row r="198" ht="15.75" customHeight="1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</row>
    <row r="199" ht="15.75" customHeight="1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</row>
    <row r="200" ht="15.75" customHeight="1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</row>
    <row r="201" ht="15.75" customHeight="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</row>
    <row r="202" ht="15.75" customHeight="1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</row>
    <row r="203" ht="15.75" customHeight="1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</row>
    <row r="204" ht="15.75" customHeight="1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</row>
    <row r="205" ht="15.75" customHeight="1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</row>
    <row r="206" ht="15.75" customHeight="1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</row>
    <row r="207" ht="15.75" customHeight="1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</row>
    <row r="208" ht="15.75" customHeight="1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</row>
    <row r="209" ht="15.75" customHeight="1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</row>
    <row r="210" ht="15.75" customHeight="1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</row>
    <row r="211" ht="15.75" customHeight="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</row>
    <row r="212" ht="15.75" customHeight="1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</row>
    <row r="213" ht="15.75" customHeight="1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</row>
    <row r="214" ht="15.75" customHeight="1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</row>
    <row r="215" ht="15.75" customHeight="1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</row>
    <row r="216" ht="15.75" customHeight="1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</row>
    <row r="217" ht="15.75" customHeight="1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</row>
    <row r="218" ht="15.75" customHeight="1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</row>
    <row r="219" ht="15.75" customHeight="1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</row>
    <row r="220" ht="15.75" customHeight="1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